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222_VD Josefův Důl, obnova objektů VD\VZ realizace\Vykaz vymer_DPS\219190002_rekonstrukce venkovni kanalizace objektu dozorstvi\"/>
    </mc:Choice>
  </mc:AlternateContent>
  <bookViews>
    <workbookView xWindow="0" yWindow="0" windowWidth="28800" windowHeight="12300"/>
  </bookViews>
  <sheets>
    <sheet name="Rekapitulace stavby" sheetId="1" r:id="rId1"/>
    <sheet name="SO 06 - Odvodnění základo..." sheetId="2" r:id="rId2"/>
    <sheet name="SO 08 - Splašková kanalizace" sheetId="3" r:id="rId3"/>
    <sheet name="SO 09 - Opláštění fasády" sheetId="4" r:id="rId4"/>
  </sheets>
  <definedNames>
    <definedName name="_xlnm._FilterDatabase" localSheetId="1" hidden="1">'SO 06 - Odvodnění základo...'!$C$129:$K$197</definedName>
    <definedName name="_xlnm._FilterDatabase" localSheetId="2" hidden="1">'SO 08 - Splašková kanalizace'!$C$130:$K$334</definedName>
    <definedName name="_xlnm._FilterDatabase" localSheetId="3" hidden="1">'SO 09 - Opláštění fasády'!$C$121:$K$134</definedName>
    <definedName name="_xlnm.Print_Titles" localSheetId="0">'Rekapitulace stavby'!$92:$92</definedName>
    <definedName name="_xlnm.Print_Titles" localSheetId="1">'SO 06 - Odvodnění základo...'!$129:$129</definedName>
    <definedName name="_xlnm.Print_Titles" localSheetId="2">'SO 08 - Splašková kanalizace'!$130:$130</definedName>
    <definedName name="_xlnm.Print_Titles" localSheetId="3">'SO 09 - Opláštění fasády'!$121:$121</definedName>
    <definedName name="_xlnm.Print_Area" localSheetId="0">'Rekapitulace stavby'!$D$4:$AO$76,'Rekapitulace stavby'!$C$82:$AQ$99</definedName>
    <definedName name="_xlnm.Print_Area" localSheetId="1">'SO 06 - Odvodnění základo...'!$C$4:$J$76,'SO 06 - Odvodnění základo...'!$C$82:$J$109,'SO 06 - Odvodnění základo...'!$C$115:$K$197</definedName>
    <definedName name="_xlnm.Print_Area" localSheetId="2">'SO 08 - Splašková kanalizace'!$C$4:$J$76,'SO 08 - Splašková kanalizace'!$C$82:$J$110,'SO 08 - Splašková kanalizace'!$C$116:$K$334</definedName>
    <definedName name="_xlnm.Print_Area" localSheetId="3">'SO 09 - Opláštění fasády'!$C$4:$J$76,'SO 09 - Opláštění fasády'!$C$82:$J$101,'SO 09 - Opláštění fasády'!$C$107:$K$134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 s="1"/>
  <c r="J37" i="4"/>
  <c r="AX98" i="1" s="1"/>
  <c r="BI134" i="4"/>
  <c r="BH134" i="4"/>
  <c r="BG134" i="4"/>
  <c r="BF134" i="4"/>
  <c r="T134" i="4"/>
  <c r="R134" i="4"/>
  <c r="P134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4" i="4"/>
  <c r="J93" i="4"/>
  <c r="F93" i="4"/>
  <c r="F91" i="4"/>
  <c r="E89" i="4"/>
  <c r="J20" i="4"/>
  <c r="E20" i="4"/>
  <c r="F94" i="4" s="1"/>
  <c r="J19" i="4"/>
  <c r="J14" i="4"/>
  <c r="J116" i="4"/>
  <c r="E7" i="4"/>
  <c r="E110" i="4"/>
  <c r="J39" i="3"/>
  <c r="J38" i="3"/>
  <c r="AY97" i="1" s="1"/>
  <c r="J37" i="3"/>
  <c r="AX97" i="1" s="1"/>
  <c r="BI332" i="3"/>
  <c r="BH332" i="3"/>
  <c r="BG332" i="3"/>
  <c r="BF332" i="3"/>
  <c r="T332" i="3"/>
  <c r="T331" i="3" s="1"/>
  <c r="R332" i="3"/>
  <c r="R331" i="3" s="1"/>
  <c r="P332" i="3"/>
  <c r="P331" i="3" s="1"/>
  <c r="BI330" i="3"/>
  <c r="BH330" i="3"/>
  <c r="BG330" i="3"/>
  <c r="BF330" i="3"/>
  <c r="T330" i="3"/>
  <c r="T329" i="3" s="1"/>
  <c r="R330" i="3"/>
  <c r="R329" i="3" s="1"/>
  <c r="P330" i="3"/>
  <c r="P329" i="3" s="1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3" i="3"/>
  <c r="BH153" i="3"/>
  <c r="BG153" i="3"/>
  <c r="BF153" i="3"/>
  <c r="T153" i="3"/>
  <c r="R153" i="3"/>
  <c r="P153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J128" i="3"/>
  <c r="J127" i="3"/>
  <c r="F127" i="3"/>
  <c r="F125" i="3"/>
  <c r="E123" i="3"/>
  <c r="J94" i="3"/>
  <c r="J93" i="3"/>
  <c r="F93" i="3"/>
  <c r="F91" i="3"/>
  <c r="E89" i="3"/>
  <c r="J20" i="3"/>
  <c r="E20" i="3"/>
  <c r="F128" i="3"/>
  <c r="J19" i="3"/>
  <c r="J14" i="3"/>
  <c r="J125" i="3"/>
  <c r="E7" i="3"/>
  <c r="E85" i="3" s="1"/>
  <c r="J39" i="2"/>
  <c r="J38" i="2"/>
  <c r="AY96" i="1"/>
  <c r="J37" i="2"/>
  <c r="AX96" i="1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T190" i="2" s="1"/>
  <c r="R191" i="2"/>
  <c r="R190" i="2"/>
  <c r="P191" i="2"/>
  <c r="P190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T157" i="2" s="1"/>
  <c r="R158" i="2"/>
  <c r="R157" i="2"/>
  <c r="P158" i="2"/>
  <c r="P157" i="2" s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4" i="2"/>
  <c r="J93" i="2"/>
  <c r="F93" i="2"/>
  <c r="F91" i="2"/>
  <c r="E89" i="2"/>
  <c r="J20" i="2"/>
  <c r="E20" i="2"/>
  <c r="F127" i="2"/>
  <c r="J19" i="2"/>
  <c r="J14" i="2"/>
  <c r="J124" i="2" s="1"/>
  <c r="E7" i="2"/>
  <c r="E118" i="2"/>
  <c r="L90" i="1"/>
  <c r="AM90" i="1"/>
  <c r="AM89" i="1"/>
  <c r="L89" i="1"/>
  <c r="AM87" i="1"/>
  <c r="L87" i="1"/>
  <c r="L85" i="1"/>
  <c r="L84" i="1"/>
  <c r="BK195" i="2"/>
  <c r="BK172" i="2"/>
  <c r="BK149" i="2"/>
  <c r="J178" i="2"/>
  <c r="BK155" i="2"/>
  <c r="J186" i="2"/>
  <c r="BK147" i="2"/>
  <c r="J147" i="2"/>
  <c r="AS95" i="1"/>
  <c r="BK176" i="3"/>
  <c r="J238" i="3"/>
  <c r="BK162" i="3"/>
  <c r="BK321" i="3"/>
  <c r="J288" i="3"/>
  <c r="J213" i="3"/>
  <c r="BK319" i="3"/>
  <c r="BK191" i="3"/>
  <c r="J301" i="3"/>
  <c r="BK274" i="3"/>
  <c r="J191" i="3"/>
  <c r="BK310" i="3"/>
  <c r="J247" i="3"/>
  <c r="J164" i="3"/>
  <c r="J310" i="3"/>
  <c r="J211" i="3"/>
  <c r="BK168" i="3"/>
  <c r="J235" i="3"/>
  <c r="BK129" i="4"/>
  <c r="BK181" i="2"/>
  <c r="J162" i="2"/>
  <c r="J134" i="2"/>
  <c r="J149" i="2"/>
  <c r="J181" i="2"/>
  <c r="BK134" i="2"/>
  <c r="BK169" i="2"/>
  <c r="BK153" i="2"/>
  <c r="J313" i="3"/>
  <c r="J266" i="3"/>
  <c r="BK209" i="3"/>
  <c r="BK326" i="3"/>
  <c r="J220" i="3"/>
  <c r="J326" i="3"/>
  <c r="J303" i="3"/>
  <c r="J285" i="3"/>
  <c r="J205" i="3"/>
  <c r="J323" i="3"/>
  <c r="BK262" i="3"/>
  <c r="J186" i="3"/>
  <c r="J286" i="3"/>
  <c r="BK229" i="3"/>
  <c r="J142" i="3"/>
  <c r="BK282" i="3"/>
  <c r="BK205" i="3"/>
  <c r="BK313" i="3"/>
  <c r="BK218" i="3"/>
  <c r="J140" i="3"/>
  <c r="J134" i="4"/>
  <c r="BK197" i="2"/>
  <c r="J176" i="2"/>
  <c r="J154" i="2"/>
  <c r="J171" i="2"/>
  <c r="J135" i="2"/>
  <c r="J169" i="2"/>
  <c r="BK171" i="2"/>
  <c r="J133" i="2"/>
  <c r="J316" i="3"/>
  <c r="BK285" i="3"/>
  <c r="BK220" i="3"/>
  <c r="J332" i="3"/>
  <c r="BK216" i="3"/>
  <c r="BK307" i="3"/>
  <c r="BK295" i="3"/>
  <c r="J262" i="3"/>
  <c r="BK170" i="3"/>
  <c r="BK301" i="3"/>
  <c r="J250" i="3"/>
  <c r="J177" i="3"/>
  <c r="BK298" i="3"/>
  <c r="BK243" i="3"/>
  <c r="J189" i="3"/>
  <c r="BK305" i="3"/>
  <c r="BK258" i="3"/>
  <c r="J180" i="3"/>
  <c r="J146" i="3"/>
  <c r="BK292" i="3"/>
  <c r="BK189" i="3"/>
  <c r="J160" i="3"/>
  <c r="BK134" i="4"/>
  <c r="BK183" i="2"/>
  <c r="BK164" i="2"/>
  <c r="BK135" i="2"/>
  <c r="BK162" i="2"/>
  <c r="BK191" i="2"/>
  <c r="J194" i="2"/>
  <c r="BK144" i="2"/>
  <c r="BK323" i="3"/>
  <c r="BK231" i="3"/>
  <c r="J167" i="3"/>
  <c r="BK286" i="3"/>
  <c r="J170" i="3"/>
  <c r="BK332" i="3"/>
  <c r="J289" i="3"/>
  <c r="BK247" i="3"/>
  <c r="BK160" i="3"/>
  <c r="J297" i="3"/>
  <c r="J231" i="3"/>
  <c r="BK300" i="3"/>
  <c r="BK270" i="3"/>
  <c r="J165" i="3"/>
  <c r="BK283" i="3"/>
  <c r="BK237" i="3"/>
  <c r="J153" i="3"/>
  <c r="BK299" i="3"/>
  <c r="BK202" i="3"/>
  <c r="BK142" i="3"/>
  <c r="J129" i="4"/>
  <c r="BK173" i="2"/>
  <c r="J138" i="2"/>
  <c r="J172" i="2"/>
  <c r="J153" i="2"/>
  <c r="J183" i="2"/>
  <c r="J195" i="2"/>
  <c r="J144" i="2"/>
  <c r="BK136" i="2"/>
  <c r="J307" i="3"/>
  <c r="BK254" i="3"/>
  <c r="BK140" i="3"/>
  <c r="J229" i="3"/>
  <c r="J168" i="3"/>
  <c r="J305" i="3"/>
  <c r="BK291" i="3"/>
  <c r="J218" i="3"/>
  <c r="BK153" i="3"/>
  <c r="J295" i="3"/>
  <c r="BK223" i="3"/>
  <c r="J319" i="3"/>
  <c r="BK296" i="3"/>
  <c r="J216" i="3"/>
  <c r="J321" i="3"/>
  <c r="J243" i="3"/>
  <c r="J171" i="3"/>
  <c r="BK330" i="3"/>
  <c r="J223" i="3"/>
  <c r="BK171" i="3"/>
  <c r="J134" i="3"/>
  <c r="J125" i="4"/>
  <c r="J188" i="2"/>
  <c r="BK163" i="2"/>
  <c r="BK186" i="2"/>
  <c r="J140" i="2"/>
  <c r="J163" i="2"/>
  <c r="J164" i="2"/>
  <c r="J155" i="2"/>
  <c r="BK304" i="3"/>
  <c r="J226" i="3"/>
  <c r="BK137" i="3"/>
  <c r="BK228" i="3"/>
  <c r="J136" i="3"/>
  <c r="J298" i="3"/>
  <c r="J258" i="3"/>
  <c r="J162" i="3"/>
  <c r="J282" i="3"/>
  <c r="BK167" i="3"/>
  <c r="BK278" i="3"/>
  <c r="BK180" i="3"/>
  <c r="BK266" i="3"/>
  <c r="BK213" i="3"/>
  <c r="BK316" i="3"/>
  <c r="BK289" i="3"/>
  <c r="BK186" i="3"/>
  <c r="J135" i="3"/>
  <c r="BK125" i="4"/>
  <c r="J197" i="2"/>
  <c r="J168" i="2"/>
  <c r="BK194" i="2"/>
  <c r="BK168" i="2"/>
  <c r="BK138" i="2"/>
  <c r="J173" i="2"/>
  <c r="BK188" i="2"/>
  <c r="J136" i="2"/>
  <c r="J330" i="3"/>
  <c r="J291" i="3"/>
  <c r="BK211" i="3"/>
  <c r="J292" i="3"/>
  <c r="BK164" i="3"/>
  <c r="J304" i="3"/>
  <c r="J278" i="3"/>
  <c r="BK135" i="3"/>
  <c r="BK288" i="3"/>
  <c r="BK175" i="3"/>
  <c r="BK297" i="3"/>
  <c r="BK235" i="3"/>
  <c r="J137" i="3"/>
  <c r="J270" i="3"/>
  <c r="BK226" i="3"/>
  <c r="BK136" i="3"/>
  <c r="J296" i="3"/>
  <c r="J209" i="3"/>
  <c r="BK165" i="3"/>
  <c r="BK178" i="2"/>
  <c r="J158" i="2"/>
  <c r="J191" i="2"/>
  <c r="BK158" i="2"/>
  <c r="BK176" i="2"/>
  <c r="BK133" i="2"/>
  <c r="BK154" i="2"/>
  <c r="BK140" i="2"/>
  <c r="BK293" i="3"/>
  <c r="BK250" i="3"/>
  <c r="J202" i="3"/>
  <c r="J293" i="3"/>
  <c r="BK221" i="3"/>
  <c r="BK134" i="3"/>
  <c r="BK302" i="3"/>
  <c r="J274" i="3"/>
  <c r="J175" i="3"/>
  <c r="J299" i="3"/>
  <c r="J237" i="3"/>
  <c r="J302" i="3"/>
  <c r="J283" i="3"/>
  <c r="J221" i="3"/>
  <c r="BK146" i="3"/>
  <c r="J300" i="3"/>
  <c r="J254" i="3"/>
  <c r="J176" i="3"/>
  <c r="BK303" i="3"/>
  <c r="J228" i="3"/>
  <c r="BK177" i="3"/>
  <c r="BK238" i="3"/>
  <c r="R132" i="2" l="1"/>
  <c r="BK175" i="2"/>
  <c r="J175" i="2"/>
  <c r="J105" i="2"/>
  <c r="R193" i="2"/>
  <c r="R192" i="2"/>
  <c r="P222" i="3"/>
  <c r="R227" i="3"/>
  <c r="R242" i="3"/>
  <c r="BK320" i="3"/>
  <c r="J320" i="3"/>
  <c r="J107" i="3"/>
  <c r="R152" i="2"/>
  <c r="T161" i="2"/>
  <c r="T170" i="2"/>
  <c r="T193" i="2"/>
  <c r="T192" i="2" s="1"/>
  <c r="BK222" i="3"/>
  <c r="J222" i="3"/>
  <c r="J101" i="3"/>
  <c r="BK230" i="3"/>
  <c r="J230" i="3" s="1"/>
  <c r="J103" i="3" s="1"/>
  <c r="P281" i="3"/>
  <c r="P306" i="3"/>
  <c r="BK152" i="2"/>
  <c r="J152" i="2"/>
  <c r="J101" i="2"/>
  <c r="BK161" i="2"/>
  <c r="J161" i="2" s="1"/>
  <c r="J103" i="2" s="1"/>
  <c r="BK170" i="2"/>
  <c r="J170" i="2" s="1"/>
  <c r="J104" i="2" s="1"/>
  <c r="T133" i="3"/>
  <c r="R230" i="3"/>
  <c r="P132" i="2"/>
  <c r="R175" i="2"/>
  <c r="R133" i="3"/>
  <c r="BK227" i="3"/>
  <c r="J227" i="3" s="1"/>
  <c r="J102" i="3" s="1"/>
  <c r="T227" i="3"/>
  <c r="T242" i="3"/>
  <c r="P320" i="3"/>
  <c r="T132" i="2"/>
  <c r="P175" i="2"/>
  <c r="P133" i="3"/>
  <c r="P230" i="3"/>
  <c r="R281" i="3"/>
  <c r="R320" i="3"/>
  <c r="BK124" i="4"/>
  <c r="BK123" i="4" s="1"/>
  <c r="J123" i="4" s="1"/>
  <c r="J99" i="4" s="1"/>
  <c r="P152" i="2"/>
  <c r="R161" i="2"/>
  <c r="P170" i="2"/>
  <c r="BK193" i="2"/>
  <c r="BK192" i="2"/>
  <c r="J192" i="2" s="1"/>
  <c r="J107" i="2" s="1"/>
  <c r="BK242" i="3"/>
  <c r="J242" i="3"/>
  <c r="J104" i="3" s="1"/>
  <c r="BK281" i="3"/>
  <c r="J281" i="3"/>
  <c r="J105" i="3"/>
  <c r="T320" i="3"/>
  <c r="P124" i="4"/>
  <c r="P123" i="4"/>
  <c r="P122" i="4"/>
  <c r="AU98" i="1" s="1"/>
  <c r="T152" i="2"/>
  <c r="P161" i="2"/>
  <c r="R170" i="2"/>
  <c r="P193" i="2"/>
  <c r="P192" i="2"/>
  <c r="BK133" i="3"/>
  <c r="BK132" i="3" s="1"/>
  <c r="J132" i="3" s="1"/>
  <c r="J99" i="3" s="1"/>
  <c r="J133" i="3"/>
  <c r="J100" i="3" s="1"/>
  <c r="T222" i="3"/>
  <c r="T230" i="3"/>
  <c r="T281" i="3"/>
  <c r="R306" i="3"/>
  <c r="R124" i="4"/>
  <c r="R123" i="4"/>
  <c r="R122" i="4"/>
  <c r="BK132" i="2"/>
  <c r="J132" i="2" s="1"/>
  <c r="J100" i="2" s="1"/>
  <c r="T175" i="2"/>
  <c r="R222" i="3"/>
  <c r="P227" i="3"/>
  <c r="P242" i="3"/>
  <c r="BK306" i="3"/>
  <c r="J306" i="3"/>
  <c r="J106" i="3"/>
  <c r="T306" i="3"/>
  <c r="T124" i="4"/>
  <c r="T123" i="4"/>
  <c r="T122" i="4"/>
  <c r="BK190" i="2"/>
  <c r="J190" i="2"/>
  <c r="J106" i="2"/>
  <c r="BK329" i="3"/>
  <c r="J329" i="3" s="1"/>
  <c r="J108" i="3" s="1"/>
  <c r="BK157" i="2"/>
  <c r="J157" i="2"/>
  <c r="J102" i="2" s="1"/>
  <c r="BK331" i="3"/>
  <c r="J331" i="3"/>
  <c r="J109" i="3"/>
  <c r="F119" i="4"/>
  <c r="E85" i="4"/>
  <c r="J91" i="4"/>
  <c r="BE134" i="4"/>
  <c r="BE125" i="4"/>
  <c r="BE129" i="4"/>
  <c r="J91" i="3"/>
  <c r="BE136" i="3"/>
  <c r="BE137" i="3"/>
  <c r="BE162" i="3"/>
  <c r="BE164" i="3"/>
  <c r="BE170" i="3"/>
  <c r="BE213" i="3"/>
  <c r="BE221" i="3"/>
  <c r="BE247" i="3"/>
  <c r="BE250" i="3"/>
  <c r="BE254" i="3"/>
  <c r="BE286" i="3"/>
  <c r="BE288" i="3"/>
  <c r="BE319" i="3"/>
  <c r="BE321" i="3"/>
  <c r="BE189" i="3"/>
  <c r="BE191" i="3"/>
  <c r="BE202" i="3"/>
  <c r="BE211" i="3"/>
  <c r="BE229" i="3"/>
  <c r="BE231" i="3"/>
  <c r="BE262" i="3"/>
  <c r="BE278" i="3"/>
  <c r="BE291" i="3"/>
  <c r="BE302" i="3"/>
  <c r="BE303" i="3"/>
  <c r="BE304" i="3"/>
  <c r="BE323" i="3"/>
  <c r="BE326" i="3"/>
  <c r="BE330" i="3"/>
  <c r="E119" i="3"/>
  <c r="BE186" i="3"/>
  <c r="BE205" i="3"/>
  <c r="BE209" i="3"/>
  <c r="BE228" i="3"/>
  <c r="BE238" i="3"/>
  <c r="BE266" i="3"/>
  <c r="BE282" i="3"/>
  <c r="BE292" i="3"/>
  <c r="BE293" i="3"/>
  <c r="BE295" i="3"/>
  <c r="BE310" i="3"/>
  <c r="BE313" i="3"/>
  <c r="BE332" i="3"/>
  <c r="F94" i="3"/>
  <c r="BE134" i="3"/>
  <c r="BE135" i="3"/>
  <c r="BE140" i="3"/>
  <c r="BE142" i="3"/>
  <c r="BE168" i="3"/>
  <c r="BE171" i="3"/>
  <c r="BE216" i="3"/>
  <c r="BE218" i="3"/>
  <c r="BE220" i="3"/>
  <c r="BE270" i="3"/>
  <c r="BE305" i="3"/>
  <c r="J193" i="2"/>
  <c r="J108" i="2" s="1"/>
  <c r="BE146" i="3"/>
  <c r="BE165" i="3"/>
  <c r="BE176" i="3"/>
  <c r="BE177" i="3"/>
  <c r="BE180" i="3"/>
  <c r="BE223" i="3"/>
  <c r="BE243" i="3"/>
  <c r="BE167" i="3"/>
  <c r="BE226" i="3"/>
  <c r="BE274" i="3"/>
  <c r="BE283" i="3"/>
  <c r="BE285" i="3"/>
  <c r="BE289" i="3"/>
  <c r="BE307" i="3"/>
  <c r="BE316" i="3"/>
  <c r="BE153" i="3"/>
  <c r="BE160" i="3"/>
  <c r="BE175" i="3"/>
  <c r="BE235" i="3"/>
  <c r="BE237" i="3"/>
  <c r="BE258" i="3"/>
  <c r="BE296" i="3"/>
  <c r="BE297" i="3"/>
  <c r="BE298" i="3"/>
  <c r="BE299" i="3"/>
  <c r="BE300" i="3"/>
  <c r="BE301" i="3"/>
  <c r="BE188" i="2"/>
  <c r="F94" i="2"/>
  <c r="BE197" i="2"/>
  <c r="E85" i="2"/>
  <c r="BE138" i="2"/>
  <c r="BE149" i="2"/>
  <c r="BE135" i="2"/>
  <c r="BE153" i="2"/>
  <c r="BE155" i="2"/>
  <c r="BE162" i="2"/>
  <c r="BE172" i="2"/>
  <c r="BE173" i="2"/>
  <c r="BE176" i="2"/>
  <c r="BE183" i="2"/>
  <c r="BE140" i="2"/>
  <c r="BE144" i="2"/>
  <c r="BE158" i="2"/>
  <c r="BE164" i="2"/>
  <c r="BE171" i="2"/>
  <c r="J91" i="2"/>
  <c r="BE134" i="2"/>
  <c r="BE136" i="2"/>
  <c r="BE154" i="2"/>
  <c r="BE163" i="2"/>
  <c r="BE168" i="2"/>
  <c r="BE178" i="2"/>
  <c r="BE181" i="2"/>
  <c r="BE191" i="2"/>
  <c r="BE194" i="2"/>
  <c r="BE195" i="2"/>
  <c r="BE133" i="2"/>
  <c r="BE147" i="2"/>
  <c r="BE169" i="2"/>
  <c r="BE186" i="2"/>
  <c r="F37" i="3"/>
  <c r="BB97" i="1"/>
  <c r="F38" i="2"/>
  <c r="BC96" i="1" s="1"/>
  <c r="J36" i="4"/>
  <c r="AW98" i="1"/>
  <c r="J36" i="2"/>
  <c r="AW96" i="1" s="1"/>
  <c r="F37" i="4"/>
  <c r="BB98" i="1"/>
  <c r="F36" i="4"/>
  <c r="BA98" i="1" s="1"/>
  <c r="F38" i="4"/>
  <c r="BC98" i="1"/>
  <c r="F39" i="4"/>
  <c r="BD98" i="1" s="1"/>
  <c r="AS94" i="1"/>
  <c r="F36" i="3"/>
  <c r="BA97" i="1" s="1"/>
  <c r="F37" i="2"/>
  <c r="BB96" i="1" s="1"/>
  <c r="J36" i="3"/>
  <c r="AW97" i="1" s="1"/>
  <c r="F36" i="2"/>
  <c r="BA96" i="1"/>
  <c r="F38" i="3"/>
  <c r="BC97" i="1" s="1"/>
  <c r="F39" i="2"/>
  <c r="BD96" i="1" s="1"/>
  <c r="F39" i="3"/>
  <c r="BD97" i="1" s="1"/>
  <c r="P132" i="3" l="1"/>
  <c r="P131" i="3"/>
  <c r="AU97" i="1"/>
  <c r="T131" i="2"/>
  <c r="T130" i="2" s="1"/>
  <c r="R132" i="3"/>
  <c r="R131" i="3"/>
  <c r="T132" i="3"/>
  <c r="T131" i="3" s="1"/>
  <c r="P131" i="2"/>
  <c r="P130" i="2"/>
  <c r="AU96" i="1"/>
  <c r="BK131" i="2"/>
  <c r="BK130" i="2" s="1"/>
  <c r="J130" i="2" s="1"/>
  <c r="J32" i="2" s="1"/>
  <c r="AG96" i="1" s="1"/>
  <c r="R131" i="2"/>
  <c r="R130" i="2" s="1"/>
  <c r="J124" i="4"/>
  <c r="J100" i="4"/>
  <c r="BK122" i="4"/>
  <c r="J122" i="4" s="1"/>
  <c r="J98" i="4" s="1"/>
  <c r="BK131" i="3"/>
  <c r="J131" i="3"/>
  <c r="J32" i="3" s="1"/>
  <c r="AG97" i="1" s="1"/>
  <c r="J35" i="3"/>
  <c r="AV97" i="1"/>
  <c r="AT97" i="1" s="1"/>
  <c r="J35" i="2"/>
  <c r="AV96" i="1" s="1"/>
  <c r="AT96" i="1" s="1"/>
  <c r="F35" i="3"/>
  <c r="AZ97" i="1"/>
  <c r="F35" i="2"/>
  <c r="AZ96" i="1" s="1"/>
  <c r="BC95" i="1"/>
  <c r="BC94" i="1" s="1"/>
  <c r="W32" i="1" s="1"/>
  <c r="F35" i="4"/>
  <c r="AZ98" i="1" s="1"/>
  <c r="J35" i="4"/>
  <c r="AV98" i="1" s="1"/>
  <c r="AT98" i="1" s="1"/>
  <c r="BB95" i="1"/>
  <c r="BB94" i="1" s="1"/>
  <c r="W31" i="1" s="1"/>
  <c r="BD95" i="1"/>
  <c r="BD94" i="1" s="1"/>
  <c r="W33" i="1" s="1"/>
  <c r="BA95" i="1"/>
  <c r="AW95" i="1"/>
  <c r="AN96" i="1" l="1"/>
  <c r="J131" i="2"/>
  <c r="J99" i="2" s="1"/>
  <c r="J98" i="2"/>
  <c r="AN97" i="1"/>
  <c r="J98" i="3"/>
  <c r="J41" i="3"/>
  <c r="J41" i="2"/>
  <c r="AU95" i="1"/>
  <c r="AU94" i="1" s="1"/>
  <c r="J32" i="4"/>
  <c r="AG98" i="1"/>
  <c r="BA94" i="1"/>
  <c r="AW94" i="1" s="1"/>
  <c r="AK30" i="1" s="1"/>
  <c r="AX95" i="1"/>
  <c r="AZ95" i="1"/>
  <c r="AZ94" i="1" s="1"/>
  <c r="AV94" i="1" s="1"/>
  <c r="AK29" i="1" s="1"/>
  <c r="AY95" i="1"/>
  <c r="AY94" i="1"/>
  <c r="AX94" i="1"/>
  <c r="J41" i="4" l="1"/>
  <c r="AG95" i="1"/>
  <c r="AG94" i="1"/>
  <c r="AK26" i="1" s="1"/>
  <c r="AK35" i="1" s="1"/>
  <c r="AN98" i="1"/>
  <c r="AT94" i="1"/>
  <c r="AV95" i="1"/>
  <c r="AT95" i="1" s="1"/>
  <c r="AN95" i="1" s="1"/>
  <c r="W29" i="1"/>
  <c r="W30" i="1"/>
  <c r="AN94" i="1" l="1"/>
</calcChain>
</file>

<file path=xl/sharedStrings.xml><?xml version="1.0" encoding="utf-8"?>
<sst xmlns="http://schemas.openxmlformats.org/spreadsheetml/2006/main" count="3735" uniqueCount="659">
  <si>
    <t>Export Komplet</t>
  </si>
  <si>
    <t/>
  </si>
  <si>
    <t>2.0</t>
  </si>
  <si>
    <t>ZAMOK</t>
  </si>
  <si>
    <t>False</t>
  </si>
  <si>
    <t>{d34a4099-fe76-4866-b43b-4f8c4c6c677a}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</si>
  <si>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</si>
  <si>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</si>
  <si>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</si>
  <si>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</si>
  <si>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</si>
  <si>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</si>
  <si>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</si>
  <si>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</si>
  <si>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M20/050a_2022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</si>
  <si>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</si>
  <si>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</si>
  <si>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Josefův Důl, oprava a rekonstrukce venkovní kanalizace a objektů dozorství - investiční část</t>
  </si>
  <si>
    <t>KSO:</t>
  </si>
  <si>
    <t>CC-CZ:</t>
  </si>
  <si>
    <t>Místo:</t>
  </si>
  <si>
    <t>VD Josefův Důl</t>
  </si>
  <si>
    <t>Datum:</t>
  </si>
  <si>
    <t>22. 4. 2021</t>
  </si>
  <si>
    <t>Zadavatel:</t>
  </si>
  <si>
    <t>IČ:</t>
  </si>
  <si>
    <t>Povodí Labe, státní podnik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</si>
  <si>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</si>
  <si>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</si>
  <si>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</si>
  <si>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</si>
  <si>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</si>
  <si>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</si>
  <si>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</si>
  <si>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</si>
  <si>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</si>
  <si>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Pavel Romášek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</si>
  <si>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</si>
  <si>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</si>
  <si>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</si>
  <si>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</si>
  <si>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</si>
  <si>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</si>
  <si>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</si>
  <si>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</si>
  <si>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</si>
  <si>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</si>
  <si>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</si>
  <si>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</si>
  <si>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</si>
  <si>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</si>
  <si>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</si>
  <si>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</si>
  <si>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</si>
  <si>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</si>
  <si>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</si>
  <si>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</si>
  <si>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</si>
  <si>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</si>
  <si>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</si>
  <si>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</si>
  <si>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</si>
  <si>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</si>
  <si>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</si>
  <si>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</si>
  <si>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</si>
  <si>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</si>
  <si>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</si>
  <si>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</si>
  <si>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</si>
  <si>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</si>
  <si>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</si>
  <si>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</si>
  <si>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</si>
  <si>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</si>
  <si>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</si>
  <si>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</si>
  <si>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</si>
  <si>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</si>
  <si>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</si>
  <si>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</si>
  <si>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</si>
  <si>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</si>
  <si>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</si>
  <si>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Investiční část</t>
  </si>
  <si>
    <t>STA</t>
  </si>
  <si>
    <t>1</t>
  </si>
  <si>
    <t>{db0c742a-e1d7-411f-b1a6-56a264ec2456}</t>
  </si>
  <si>
    <t>2</t>
  </si>
  <si>
    <t>/</t>
  </si>
  <si>
    <t>SO 06</t>
  </si>
  <si>
    <t>Odvodnění základových konstrukcí</t>
  </si>
  <si>
    <t>Soupis</t>
  </si>
  <si>
    <t>{38a62c38-2953-4108-b5af-da661984bb14}</t>
  </si>
  <si>
    <t>SO 08</t>
  </si>
  <si>
    <t>Splašková kanalizace</t>
  </si>
  <si>
    <t>{68cdd910-7f4d-4fbf-b655-8b8bc9bfb221}</t>
  </si>
  <si>
    <t>SO 09</t>
  </si>
  <si>
    <t>Opláštění fasády</t>
  </si>
  <si>
    <t>{b5d65490-a938-4ad6-8ea5-4ee365212c9b}</t>
  </si>
  <si>
    <t>KRYCÍ LIST SOUPISU PRACÍ</t>
  </si>
  <si>
    <t>Objekt:</t>
  </si>
  <si>
    <t>02 - Investiční část</t>
  </si>
  <si>
    <t>Soupis:</t>
  </si>
  <si>
    <t>SO 06 - Odvodnění základových konstrukcí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</si>
  <si>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</si>
  <si>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</si>
  <si>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</si>
  <si>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</si>
  <si>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</si>
  <si>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</si>
  <si>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</si>
  <si>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</si>
  <si>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</si>
  <si>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</si>
  <si>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</si>
  <si>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</si>
  <si>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</si>
  <si>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</si>
  <si>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</si>
  <si>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</si>
  <si>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</si>
  <si>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</si>
  <si>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</si>
  <si>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</si>
  <si>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</si>
  <si>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</si>
  <si>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</si>
  <si>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</si>
  <si>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</si>
  <si>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</si>
  <si>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</si>
  <si>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</si>
  <si>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</si>
  <si>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</si>
  <si>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</si>
  <si>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</si>
  <si>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</si>
  <si>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112151113</t>
  </si>
  <si>
    <t>Pokácení stromu směrové v celku s odřezáním kmene a s odvětvením průměru kmene přes 300 do 400 mm</t>
  </si>
  <si>
    <t>kus</t>
  </si>
  <si>
    <t>CS ÚRS 2022 01</t>
  </si>
  <si>
    <t>4</t>
  </si>
  <si>
    <t>-671256606</t>
  </si>
  <si>
    <t>112155121</t>
  </si>
  <si>
    <t>Štěpkování s naložením na dopravní prostředek a odvozem do 20 km stromků a větví v zapojeném porostu, průměru kmene přes 300 do 500 mm</t>
  </si>
  <si>
    <t>1810740355</t>
  </si>
  <si>
    <t>3</t>
  </si>
  <si>
    <t>113106125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</si>
  <si>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</si>
  <si>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m2</t>
  </si>
  <si>
    <t>30077594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</si>
  <si>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</si>
  <si>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</si>
  <si>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1340877683</t>
  </si>
  <si>
    <t>VV</t>
  </si>
  <si>
    <t>10,2</t>
  </si>
  <si>
    <t>5</t>
  </si>
  <si>
    <t>132351101</t>
  </si>
  <si>
    <t>Hloubení nezapažených rýh šířky do 800 mm strojně s urovnáním dna do předepsaného profilu a spádu v hornině třídy těžitelnosti II skupiny 4 do 20 m3</t>
  </si>
  <si>
    <t>m3</t>
  </si>
  <si>
    <t>449855572</t>
  </si>
  <si>
    <t>40,6</t>
  </si>
  <si>
    <t>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</si>
  <si>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</si>
  <si>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</si>
  <si>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258493534</t>
  </si>
  <si>
    <t>-2,38</t>
  </si>
  <si>
    <t>Součet</t>
  </si>
  <si>
    <t>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</si>
  <si>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</si>
  <si>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</si>
  <si>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726191590</t>
  </si>
  <si>
    <t>5 příplatků</t>
  </si>
  <si>
    <t>38,22*5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</si>
  <si>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</si>
  <si>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</si>
  <si>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</si>
  <si>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</si>
  <si>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-2137587915</t>
  </si>
  <si>
    <t>191,1*1,8</t>
  </si>
  <si>
    <t>9</t>
  </si>
  <si>
    <t>174151101</t>
  </si>
  <si>
    <t>Zásyp sypaninou z jakékoliv horniny strojně s uložením výkopku ve vrstvách se zhutněním jam, šachet, rýh nebo kolem objektů v těchto vykopávkách</t>
  </si>
  <si>
    <t>-1323640832</t>
  </si>
  <si>
    <t>zemina z výkopu</t>
  </si>
  <si>
    <t>2,38</t>
  </si>
  <si>
    <t>Zakládání</t>
  </si>
  <si>
    <t>10</t>
  </si>
  <si>
    <t>211521111</t>
  </si>
  <si>
    <t>Výplň kamenivem do rýh odvodňovacích žeber nebo trativodů  bez zhutnění, s úpravou povrchu výplně kamenivem hrubým drceným frakce 63 až 125 mm</t>
  </si>
  <si>
    <t>-1427781201</t>
  </si>
  <si>
    <t>11</t>
  </si>
  <si>
    <t>211531111-R</t>
  </si>
  <si>
    <t>Výplň kamenivem do rýh odvodňovacích žeber nebo trativodů  bez zhutnění, s úpravou povrchu výplně kamenivem hrubým drceným frakce 8 až 32 mm</t>
  </si>
  <si>
    <t>200280516</t>
  </si>
  <si>
    <t>12</t>
  </si>
  <si>
    <t>212755214</t>
  </si>
  <si>
    <t>Trativody bez lože z drenážních trubek plastových flexibilních D 100 mm</t>
  </si>
  <si>
    <t>m</t>
  </si>
  <si>
    <t>-505806246</t>
  </si>
  <si>
    <t>37,0+21,4</t>
  </si>
  <si>
    <t>Vodorovné konstrukce</t>
  </si>
  <si>
    <t>13</t>
  </si>
  <si>
    <t>452311141</t>
  </si>
  <si>
    <t>Podkladní a zajišťovací konstrukce z betonu prostého v otevřeném výkopu desky pod potrubí, stoky a drobné objekty z betonu tř. C 16/20</t>
  </si>
  <si>
    <t>1815502423</t>
  </si>
  <si>
    <t>vyrovnání podkladu</t>
  </si>
  <si>
    <t>(37+21,4)*0,3*0,1*0,25</t>
  </si>
  <si>
    <t>Trubní vedení</t>
  </si>
  <si>
    <t>14</t>
  </si>
  <si>
    <t>877265231</t>
  </si>
  <si>
    <t>Montáž tvarovek na kanalizačním potrubí z trub z plastu  z tvrdého PVC nebo z polypropylenu v otevřeném výkopu víček DN 110</t>
  </si>
  <si>
    <t>-563074145</t>
  </si>
  <si>
    <t>M</t>
  </si>
  <si>
    <t>28611584</t>
  </si>
  <si>
    <t>zátka kanalizace plastové KG DN 100</t>
  </si>
  <si>
    <t>-569090693</t>
  </si>
  <si>
    <t>16</t>
  </si>
  <si>
    <t>894812113-R</t>
  </si>
  <si>
    <t>Revizní a čistící šachta z polypropylenu PP pro hladké trouby DN 315 šachtové dno (DN šachty / DN trubního vedení) DN 315/110 pravý a levý přítok</t>
  </si>
  <si>
    <t>1403490831</t>
  </si>
  <si>
    <t>D.2.4</t>
  </si>
  <si>
    <t>včetně materiálu</t>
  </si>
  <si>
    <t>17</t>
  </si>
  <si>
    <t>894812131</t>
  </si>
  <si>
    <t>Revizní a čistící šachta z polypropylenu PP pro hladké trouby DN 315 roura šachtová korugovaná bez hrdla, světlé hloubky 1250 mm</t>
  </si>
  <si>
    <t>1653154745</t>
  </si>
  <si>
    <t>18</t>
  </si>
  <si>
    <t>894812156</t>
  </si>
  <si>
    <t>Revizní a čistící šachta z polypropylenu PP pro hladké trouby DN 315 poklop plastový s teleskopickou trubkou</t>
  </si>
  <si>
    <t>-1185013207</t>
  </si>
  <si>
    <t>Ostatní konstrukce a práce, bourání</t>
  </si>
  <si>
    <t>19</t>
  </si>
  <si>
    <t>916331112</t>
  </si>
  <si>
    <t>Osazení zahradního obrubníku betonového s ložem tl. od 50 do 100 mm z betonu prostého tř. C 12/15 s boční opěrou z betonu prostého tř. C 12/15</t>
  </si>
  <si>
    <t>-1177886964</t>
  </si>
  <si>
    <t>20</t>
  </si>
  <si>
    <t>59217016</t>
  </si>
  <si>
    <t>obrubník betonový chodníkový 1000x80x250mm</t>
  </si>
  <si>
    <t>-939828258</t>
  </si>
  <si>
    <t>919726122</t>
  </si>
  <si>
    <t>Geotextilie netkaná pro ochranu, separaci nebo filtraci měrná hmotnost přes 200 do 300 g/m2</t>
  </si>
  <si>
    <t>1171485882</t>
  </si>
  <si>
    <t>177,8</t>
  </si>
  <si>
    <t>997</t>
  </si>
  <si>
    <t>Přesun sutě</t>
  </si>
  <si>
    <t>22</t>
  </si>
  <si>
    <t>997221551</t>
  </si>
  <si>
    <t>Vodorovná doprava suti  bez naložení, ale se složením a s hrubým urovnáním ze sypkých materiálů, na vzdálenost do 1 km</t>
  </si>
  <si>
    <t>776783851</t>
  </si>
  <si>
    <t>10,2*0,29 "dle položky odstranění podkladu z kameniva tl. 200 mm</t>
  </si>
  <si>
    <t>23</t>
  </si>
  <si>
    <t>997221559</t>
  </si>
  <si>
    <t>Vodorovná doprava suti  bez naložení, ale se složením a s hrubým urovnáním Příplatek k ceně za každý další i započatý 1 km přes 1 km</t>
  </si>
  <si>
    <t>-1035759271</t>
  </si>
  <si>
    <t>14 příplatků</t>
  </si>
  <si>
    <t>14*2,958</t>
  </si>
  <si>
    <t>24</t>
  </si>
  <si>
    <t>997221561</t>
  </si>
  <si>
    <t>Vodorovná doprava suti  bez naložení, ale se složením a s hrubým urovnáním z kusových materiálů, na vzdálenost do 1 km</t>
  </si>
  <si>
    <t>1141825636</t>
  </si>
  <si>
    <t>12,2*0,255 "dle položky rozebrání dlažeb</t>
  </si>
  <si>
    <t>25</t>
  </si>
  <si>
    <t>997221569</t>
  </si>
  <si>
    <t>-1952943127</t>
  </si>
  <si>
    <t>14*3,111</t>
  </si>
  <si>
    <t>26</t>
  </si>
  <si>
    <t>997221615</t>
  </si>
  <si>
    <t>Poplatek za uložení stavebního odpadu na skládce (skládkovné) z prostého betonu zatříděného do Katalogu odpadů pod kódem 17 01 01</t>
  </si>
  <si>
    <t>-1880552036</t>
  </si>
  <si>
    <t>27</t>
  </si>
  <si>
    <t>997221655</t>
  </si>
  <si>
    <t>-1870355971</t>
  </si>
  <si>
    <t>998</t>
  </si>
  <si>
    <t>Přesun hmot</t>
  </si>
  <si>
    <t>28</t>
  </si>
  <si>
    <t>998223011</t>
  </si>
  <si>
    <t>Přesun hmot pro pozemní komunikace s krytem dlážděným  dopravní vzdálenost do 200 m jakékoliv délky objektu</t>
  </si>
  <si>
    <t>-869975915</t>
  </si>
  <si>
    <t>PSV</t>
  </si>
  <si>
    <t>Práce a dodávky PSV</t>
  </si>
  <si>
    <t>711</t>
  </si>
  <si>
    <t>Izolace proti vodě, vlhkosti a plynům</t>
  </si>
  <si>
    <t>29</t>
  </si>
  <si>
    <t>711161173</t>
  </si>
  <si>
    <t>Provedení izolace proti zemní vlhkosti nopovou fólií na ploše vodorovné V z nopové fólie</t>
  </si>
  <si>
    <t>-1462457056</t>
  </si>
  <si>
    <t>30</t>
  </si>
  <si>
    <t>28323005</t>
  </si>
  <si>
    <t>fólie profilovaná (nopová) drenážní HDPE s výškou nopů 8mm</t>
  </si>
  <si>
    <t>32</t>
  </si>
  <si>
    <t>1553280616</t>
  </si>
  <si>
    <t>47,3616473616474*1,1655 'Přepočtené koeficientem množství</t>
  </si>
  <si>
    <t>31</t>
  </si>
  <si>
    <t>998711101</t>
  </si>
  <si>
    <t>Přesun hmot pro izolace proti vodě, vlhkosti a plynům  stanovený z hmotnosti přesunovaného materiálu vodorovná dopravní vzdálenost do 50 m v objektech výšky do 6 m</t>
  </si>
  <si>
    <t>1149818934</t>
  </si>
  <si>
    <t>SO 08 - Splašková kanalizace</t>
  </si>
  <si>
    <t xml:space="preserve">    3 - Svislé a kompletní konstrukce</t>
  </si>
  <si>
    <t xml:space="preserve">    5 - Komunikace pozemní</t>
  </si>
  <si>
    <t>OST - Ostatní</t>
  </si>
  <si>
    <t>1159780585</t>
  </si>
  <si>
    <t>112155221</t>
  </si>
  <si>
    <t>Štěpkování s naložením na dopravní prostředek a odvozem do 20 km stromků a větví solitérů, průměru kmene přes 300 do 500 mm</t>
  </si>
  <si>
    <t>528319870</t>
  </si>
  <si>
    <t>112251102</t>
  </si>
  <si>
    <t>Odstranění pařezů strojně s jejich vykopáním, vytrháním nebo odstřelením průměru přes 300 do 500 mm</t>
  </si>
  <si>
    <t>137238881</t>
  </si>
  <si>
    <t>115101201-R</t>
  </si>
  <si>
    <t>Čerpání splašků po dobu výstavby na dopravní výšku do 10 m s uvažovaným průměrným přítokem do 500 l/min</t>
  </si>
  <si>
    <t>hod</t>
  </si>
  <si>
    <t>2009476552</t>
  </si>
  <si>
    <t>P</t>
  </si>
  <si>
    <t>Poznámka k položce:_x000D_
Předpoklad rychlosti výstavby 15,0 m/den</t>
  </si>
  <si>
    <t>52,6/15,0*24</t>
  </si>
  <si>
    <t>115101301-R</t>
  </si>
  <si>
    <t>Pohotovost záložní čerpací soupravy pro dopravní výšku do 10 m s uvažovaným průměrným přítokem do 500 l/min</t>
  </si>
  <si>
    <t>den</t>
  </si>
  <si>
    <t>-1962097924</t>
  </si>
  <si>
    <t>52,6/15,0</t>
  </si>
  <si>
    <t>121151103</t>
  </si>
  <si>
    <t>Sejmutí ornice strojně při souvislé ploše do 100 m2, tl. vrstvy do 200 mm</t>
  </si>
  <si>
    <t>1439892238</t>
  </si>
  <si>
    <t>D.2.6</t>
  </si>
  <si>
    <t>dle tabulky kubatur</t>
  </si>
  <si>
    <t>36,19*1,1</t>
  </si>
  <si>
    <t>132354204</t>
  </si>
  <si>
    <t>Hloubení zapažených rýh šířky přes 800 do 2 000 mm strojně s urovnáním dna do předepsaného profilu a spádu v hornině třídy těžitelnosti II skupiny 4 přes 100 do 500 m3</t>
  </si>
  <si>
    <t>-1239095351</t>
  </si>
  <si>
    <t>40%</t>
  </si>
  <si>
    <t>92,36*0,4</t>
  </si>
  <si>
    <t>52,6*((0,1+0,2)/2*1,1)*0,4</t>
  </si>
  <si>
    <t>132451214</t>
  </si>
  <si>
    <t>Hloubení rýh provedené skalní frézou v hornině třídy těžitelnosti II skupiny 5 přes 100 do 500 m3</t>
  </si>
  <si>
    <t>-942917650</t>
  </si>
  <si>
    <t>60%</t>
  </si>
  <si>
    <t>92,36*0,6</t>
  </si>
  <si>
    <t>52,6*((0,1+0,2)/2*1,1)*0,6</t>
  </si>
  <si>
    <t>133312811</t>
  </si>
  <si>
    <t>Hloubení nezapažených šachet ručně v horninách třídy těžitelnosti II skupiny 4, půdorysná plocha výkopu do 4 m2</t>
  </si>
  <si>
    <t>-1344623334</t>
  </si>
  <si>
    <t>1,5*1,5*0,4</t>
  </si>
  <si>
    <t>133412811</t>
  </si>
  <si>
    <t>Hloubení nezapažených šachet ručně v horninách třídy těžitelnosti II skupiny 5, půdorysná plocha výkopu do 4 m2</t>
  </si>
  <si>
    <t>-573513640</t>
  </si>
  <si>
    <t>1,5*1,5*2,0*1,6</t>
  </si>
  <si>
    <t>139001101-R</t>
  </si>
  <si>
    <t>Příplatek za podkopání plotových podezdívek</t>
  </si>
  <si>
    <t>ks</t>
  </si>
  <si>
    <t>-780980338</t>
  </si>
  <si>
    <t>151101201</t>
  </si>
  <si>
    <t>Zřízení pažení stěn výkopu bez rozepření nebo vzepření příložné, hloubky do 4 m</t>
  </si>
  <si>
    <t>-880621191</t>
  </si>
  <si>
    <t>4*1,5*2,0</t>
  </si>
  <si>
    <t>151101211</t>
  </si>
  <si>
    <t>Odstranění pažení stěn výkopu bez rozepření nebo vzepření s uložením pažin na vzdálenost do 3 m od okraje výkopu příložné, hloubky do 4 m</t>
  </si>
  <si>
    <t>-342811369</t>
  </si>
  <si>
    <t>151101301</t>
  </si>
  <si>
    <t>Zřízení rozepření zapažených stěn výkopů s potřebným přepažováním při pažení příložném, hloubky do 4 m</t>
  </si>
  <si>
    <t>337007739</t>
  </si>
  <si>
    <t>1,5*1,5*2,0</t>
  </si>
  <si>
    <t>151101311</t>
  </si>
  <si>
    <t>Odstranění rozepření stěn výkopů s uložením materiálu na vzdálenost do 3 m od okraje výkopu pažení příložného, hloubky do 4 m</t>
  </si>
  <si>
    <t>1895907987</t>
  </si>
  <si>
    <t>151811131</t>
  </si>
  <si>
    <t>Zřízení pažicích boxů pro pažení a rozepření stěn rýh podzemního vedení hloubka výkopu do 4 m, šířka do 1,2 m</t>
  </si>
  <si>
    <t>1008969409</t>
  </si>
  <si>
    <t>167,36</t>
  </si>
  <si>
    <t>151811231</t>
  </si>
  <si>
    <t>Odstranění pažicích boxů pro pažení a rozepření stěn rýh podzemního vedení hloubka výkopu do 4 m, šířka do 1,2 m</t>
  </si>
  <si>
    <t>1311459735</t>
  </si>
  <si>
    <t>162201422</t>
  </si>
  <si>
    <t>Vodorovné přemístění větví, kmenů nebo pařezů s naložením, složením a dopravou do 1000 m pařezů kmenů, průměru přes 300 do 500 mm</t>
  </si>
  <si>
    <t>-104715524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</si>
  <si>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</si>
  <si>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</si>
  <si>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-170810682</t>
  </si>
  <si>
    <t>19 příplatků</t>
  </si>
  <si>
    <t>2*19</t>
  </si>
  <si>
    <t>-1111201838</t>
  </si>
  <si>
    <t>přebytečná zemina</t>
  </si>
  <si>
    <t>40,416+60,623+0,9+7,2</t>
  </si>
  <si>
    <t>-(49,94+4,182) "zpětný zásyp</t>
  </si>
  <si>
    <t>-4*PI*0,5*0,5*5,0</t>
  </si>
  <si>
    <t>975796244</t>
  </si>
  <si>
    <t>5*39,309</t>
  </si>
  <si>
    <t>-604403238</t>
  </si>
  <si>
    <t>39,309*1,8</t>
  </si>
  <si>
    <t>-2060125650</t>
  </si>
  <si>
    <t>49,94 "zemina z výkopu</t>
  </si>
  <si>
    <t>4*PI*0,5*0,5*5,0 "zásyp šachet</t>
  </si>
  <si>
    <t>3,51 "náhrada výkopku</t>
  </si>
  <si>
    <t>Mezisoučet</t>
  </si>
  <si>
    <t>-PI*0,225*0,225*2,0</t>
  </si>
  <si>
    <t>58331202r</t>
  </si>
  <si>
    <t>štěrkodrť netříděná do 100mm</t>
  </si>
  <si>
    <t>-1131340467</t>
  </si>
  <si>
    <t>Poznámka k položce:_x000D_
Hmotnost 2 t/m3</t>
  </si>
  <si>
    <t>3,51*2,0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</si>
  <si>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</si>
  <si>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</si>
  <si>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-1108795839</t>
  </si>
  <si>
    <t>26,72</t>
  </si>
  <si>
    <t>58343930</t>
  </si>
  <si>
    <t>kamenivo drcené hrubé frakce 16/32</t>
  </si>
  <si>
    <t>664853286</t>
  </si>
  <si>
    <t>26,72*2 'Přepočtené koeficientem množství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</si>
  <si>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</si>
  <si>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</si>
  <si>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-1726052528</t>
  </si>
  <si>
    <t>36,19*2,0</t>
  </si>
  <si>
    <t>181351003</t>
  </si>
  <si>
    <t>Rozprostření a urovnání ornice v rovině nebo ve svahu sklonu do 1:5 strojně při souvislé ploše do 100 m2, tl. vrstvy do 200 mm</t>
  </si>
  <si>
    <t>-415314209</t>
  </si>
  <si>
    <t>dle položky sejmutí ornice</t>
  </si>
  <si>
    <t>39,809</t>
  </si>
  <si>
    <t>181411121</t>
  </si>
  <si>
    <t>Založení trávníku na půdě předem připravené plochy do 1000 m2 výsevem včetně utažení lučního v rovině nebo na svahu do 1:5</t>
  </si>
  <si>
    <t>-112026484</t>
  </si>
  <si>
    <t>72,38+39,809</t>
  </si>
  <si>
    <t>00572472</t>
  </si>
  <si>
    <t>osivo směs travní krajinná-rovinná</t>
  </si>
  <si>
    <t>kg</t>
  </si>
  <si>
    <t>-1922011658</t>
  </si>
  <si>
    <t>112,189*0,02</t>
  </si>
  <si>
    <t>R055</t>
  </si>
  <si>
    <t xml:space="preserve">Poplatek za uložení dřevní štěpky na skládce (skládkovné) </t>
  </si>
  <si>
    <t>-730261544</t>
  </si>
  <si>
    <t>R056</t>
  </si>
  <si>
    <t xml:space="preserve">Poplatek za uložení pařezů na skládce (skládkovné) </t>
  </si>
  <si>
    <t>-719188145</t>
  </si>
  <si>
    <t>33</t>
  </si>
  <si>
    <t>275121001-R</t>
  </si>
  <si>
    <t>dočasný přejezd přes výkop i – ocelový plech 3x2 m - zřízení</t>
  </si>
  <si>
    <t>1995820099</t>
  </si>
  <si>
    <t>34</t>
  </si>
  <si>
    <t>275121002-R</t>
  </si>
  <si>
    <t>dočasný přejezd přes výkopi – ocelový plech 3x2 m - odstranění</t>
  </si>
  <si>
    <t>802263902</t>
  </si>
  <si>
    <t>Svislé a kompletní konstrukce</t>
  </si>
  <si>
    <t>35</t>
  </si>
  <si>
    <t>359901111</t>
  </si>
  <si>
    <t>Vyčištění stok  jakékoliv výšky</t>
  </si>
  <si>
    <t>-490006872</t>
  </si>
  <si>
    <t>36</t>
  </si>
  <si>
    <t>359901211</t>
  </si>
  <si>
    <t>Monitoring stok (kamerový systém) jakékoli výšky nová kanalizace</t>
  </si>
  <si>
    <t>-1894009004</t>
  </si>
  <si>
    <t>37</t>
  </si>
  <si>
    <t>451573111</t>
  </si>
  <si>
    <t>Lože pod potrubí, stoky a drobné objekty v otevřeném výkopu z písku a štěrkopísku do 63 mm</t>
  </si>
  <si>
    <t>610344862</t>
  </si>
  <si>
    <t>5,5</t>
  </si>
  <si>
    <t>38</t>
  </si>
  <si>
    <t>452112111</t>
  </si>
  <si>
    <t>Osazení betonových dílců prstenců nebo rámů pod poklopy a mříže, výšky do 100 mm</t>
  </si>
  <si>
    <t>1128425438</t>
  </si>
  <si>
    <t>39</t>
  </si>
  <si>
    <t>59224185</t>
  </si>
  <si>
    <t>prstenec šachtový vyrovnávací betonový 625x120x60mm</t>
  </si>
  <si>
    <t>-36277814</t>
  </si>
  <si>
    <t>40</t>
  </si>
  <si>
    <t>452311121-R</t>
  </si>
  <si>
    <t>Podkladní a zajišťovací konstrukce z betonu prostého v otevřeném výkopu desky pod potrubí, stoky a drobné objekty z betonu tř. C 8/10</t>
  </si>
  <si>
    <t>-681745540</t>
  </si>
  <si>
    <t>pod šachty</t>
  </si>
  <si>
    <t>1*PI*0,8*0,8*0,1</t>
  </si>
  <si>
    <t>Komunikace pozemní</t>
  </si>
  <si>
    <t>41</t>
  </si>
  <si>
    <t>564762111</t>
  </si>
  <si>
    <t>Podklad nebo kryt z vibrovaného štěrku VŠ  s rozprostřením, vlhčením a zhutněním, po zhutnění tl. 200 mm</t>
  </si>
  <si>
    <t>-338675946</t>
  </si>
  <si>
    <t>délky dle tabulky kubatur</t>
  </si>
  <si>
    <t>10,54*1,1 "štěrk</t>
  </si>
  <si>
    <t>42</t>
  </si>
  <si>
    <t>564831111</t>
  </si>
  <si>
    <t>Podklad ze štěrkodrti ŠD s rozprostřením a zhutněním plochy přes 100 m2, po zhutnění tl. 100 mm</t>
  </si>
  <si>
    <t>1441804566</t>
  </si>
  <si>
    <t>4,06*1,1 "beton</t>
  </si>
  <si>
    <t>43</t>
  </si>
  <si>
    <t>564851111</t>
  </si>
  <si>
    <t>Podklad ze štěrkodrti ŠD s rozprostřením a zhutněním plochy přes 100 m2, po zhutnění tl. 150 mm</t>
  </si>
  <si>
    <t>-2091139588</t>
  </si>
  <si>
    <t>44</t>
  </si>
  <si>
    <t>564861111</t>
  </si>
  <si>
    <t>Podklad ze štěrkodrti ŠD s rozprostřením a zhutněním plochy přes 100 m2, po zhutnění tl. 200 mm</t>
  </si>
  <si>
    <t>1658426974</t>
  </si>
  <si>
    <t>1,81*1,1</t>
  </si>
  <si>
    <t>45</t>
  </si>
  <si>
    <t>565155111</t>
  </si>
  <si>
    <t>Asfaltový beton vrstva podkladní ACP 16 (obalované kamenivo střednězrnné - OKS)  s rozprostřením a zhutněním v pruhu šířky přes 1,5 do 3 m, po zhutnění tl. 70 mm</t>
  </si>
  <si>
    <t>1006174471</t>
  </si>
  <si>
    <t>46</t>
  </si>
  <si>
    <t>567122112</t>
  </si>
  <si>
    <t>Podklad ze směsi stmelené cementem SC bez dilatačních spár, s rozprostřením a zhutněním SC C 8/10 (KSC I), po zhutnění tl. 130 mm</t>
  </si>
  <si>
    <t>1837902301</t>
  </si>
  <si>
    <t>47</t>
  </si>
  <si>
    <t>573111112</t>
  </si>
  <si>
    <t>Postřik infiltrační PI z asfaltu silničního s posypem kamenivem, v množství 1,00 kg/m2</t>
  </si>
  <si>
    <t>1652424631</t>
  </si>
  <si>
    <t>48</t>
  </si>
  <si>
    <t>573211109</t>
  </si>
  <si>
    <t>Postřik spojovací PS bez posypu kamenivem z asfaltu silničního, v množství 0,50 kg/m2</t>
  </si>
  <si>
    <t>-1137774214</t>
  </si>
  <si>
    <t>1,81*1,5</t>
  </si>
  <si>
    <t>49</t>
  </si>
  <si>
    <t>577134111</t>
  </si>
  <si>
    <t>Asfaltový beton vrstva obrusná ACO 11 (ABS)  s rozprostřením a se zhutněním z nemodifikovaného asfaltu v pruhu šířky do 3 m tř. I, po zhutnění tl. 40 mm</t>
  </si>
  <si>
    <t>-561664147</t>
  </si>
  <si>
    <t>50</t>
  </si>
  <si>
    <t>581121115</t>
  </si>
  <si>
    <t>Kryt cementobetonový silničních komunikací  skupiny CB I tl. 150 mm</t>
  </si>
  <si>
    <t>84602721</t>
  </si>
  <si>
    <t>4,06*1,1</t>
  </si>
  <si>
    <t>51</t>
  </si>
  <si>
    <t>871353121</t>
  </si>
  <si>
    <t>Montáž kanalizačního potrubí z plastů z tvrdého PVC těsněných gumovým kroužkem v otevřeném výkopu ve sklonu do 20 % DN 200</t>
  </si>
  <si>
    <t>-1226154511</t>
  </si>
  <si>
    <t>52</t>
  </si>
  <si>
    <t>28611107</t>
  </si>
  <si>
    <t>trubka kanalizační PVC-U DN 200x6000mm SN12</t>
  </si>
  <si>
    <t>-742118456</t>
  </si>
  <si>
    <t>52,6*1,03 'Přepočtené koeficientem množství</t>
  </si>
  <si>
    <t>53</t>
  </si>
  <si>
    <t>892352121</t>
  </si>
  <si>
    <t>Tlakové zkoušky vzduchem těsnícími vaky ucpávkovými DN 200</t>
  </si>
  <si>
    <t>úsek</t>
  </si>
  <si>
    <t>-662318717</t>
  </si>
  <si>
    <t>54</t>
  </si>
  <si>
    <t>894411311</t>
  </si>
  <si>
    <t>Osazení betonových nebo železobetonových dílců pro šachty skruží rovných</t>
  </si>
  <si>
    <t>1280405625</t>
  </si>
  <si>
    <t>55</t>
  </si>
  <si>
    <t>59224052</t>
  </si>
  <si>
    <t>skruž pro kanalizační šachty se zabudovanými stupadly 100x100x12cm</t>
  </si>
  <si>
    <t>-2130509602</t>
  </si>
  <si>
    <t>56</t>
  </si>
  <si>
    <t>894414111</t>
  </si>
  <si>
    <t>Osazení betonových nebo železobetonových dílců pro šachty skruží základových (dno)</t>
  </si>
  <si>
    <t>1664210709</t>
  </si>
  <si>
    <t>57</t>
  </si>
  <si>
    <t>59224337</t>
  </si>
  <si>
    <t>dno betonové šachty kanalizační přímé 100x60x40cm</t>
  </si>
  <si>
    <t>-1797745716</t>
  </si>
  <si>
    <t>58</t>
  </si>
  <si>
    <t>59224348</t>
  </si>
  <si>
    <t>těsnění elastomerové pro spojení šachetních dílů DN 1000</t>
  </si>
  <si>
    <t>1428158490</t>
  </si>
  <si>
    <t>59</t>
  </si>
  <si>
    <t>894414211</t>
  </si>
  <si>
    <t>Osazení betonových nebo železobetonových dílců pro šachty desek zákrytových</t>
  </si>
  <si>
    <t>1424715196</t>
  </si>
  <si>
    <t>60</t>
  </si>
  <si>
    <t>59224315</t>
  </si>
  <si>
    <t>deska betonová zákrytová pro kruhové šachty 100/62,5x16,5cm</t>
  </si>
  <si>
    <t>-490675603</t>
  </si>
  <si>
    <t>61</t>
  </si>
  <si>
    <t>894812206</t>
  </si>
  <si>
    <t>Revizní a čistící šachta z polypropylenu PP pro hladké trouby DN 425 šachtové dno (DN šachty / DN trubního vedení) DN 425/200 průtočné 30°,60°,90°</t>
  </si>
  <si>
    <t>251445451</t>
  </si>
  <si>
    <t>62</t>
  </si>
  <si>
    <t>894812231</t>
  </si>
  <si>
    <t>Revizní a čistící šachta z polypropylenu PP pro hladké trouby DN 425 roura šachtová korugovaná bez hrdla, světlé hloubky 1500 mm</t>
  </si>
  <si>
    <t>-1186089753</t>
  </si>
  <si>
    <t>63</t>
  </si>
  <si>
    <t>894812232</t>
  </si>
  <si>
    <t>Revizní a čistící šachta z polypropylenu PP pro hladké trouby DN 425 roura šachtová korugovaná bez hrdla, světlé hloubky 2000 mm</t>
  </si>
  <si>
    <t>1314136276</t>
  </si>
  <si>
    <t>64</t>
  </si>
  <si>
    <t>894812241</t>
  </si>
  <si>
    <t>Revizní a čistící šachta z polypropylenu PP pro hladké trouby DN 425 roura šachtová korugovaná teleskopická (včetně těsnění) 375 mm</t>
  </si>
  <si>
    <t>316304381</t>
  </si>
  <si>
    <t>65</t>
  </si>
  <si>
    <t>894812249</t>
  </si>
  <si>
    <t>Revizní a čistící šachta z polypropylenu PP pro hladké trouby DN 425 roura šachtová korugovaná Příplatek k cenám 2231 - 2242 za uříznutí šachtové roury</t>
  </si>
  <si>
    <t>-498307382</t>
  </si>
  <si>
    <t>66</t>
  </si>
  <si>
    <t>894812255</t>
  </si>
  <si>
    <t>Revizní a čistící šachta z polypropylenu PP pro hladké trouby DN 425 poklop plastový (pro třídu zatížení) pachotěsný s madlem</t>
  </si>
  <si>
    <t>1895003488</t>
  </si>
  <si>
    <t>67</t>
  </si>
  <si>
    <t>894812262</t>
  </si>
  <si>
    <t>Revizní a čistící šachta z polypropylenu PP pro hladké trouby DN 425 poklop litinový (pro třídu zatížení) plný do teleskopické trubky (D400)</t>
  </si>
  <si>
    <t>-1643919573</t>
  </si>
  <si>
    <t>68</t>
  </si>
  <si>
    <t>899304111</t>
  </si>
  <si>
    <t>Osazení poklopů železobetonových včetně rámů jakékoliv hmotnosti</t>
  </si>
  <si>
    <t>-537645072</t>
  </si>
  <si>
    <t>69</t>
  </si>
  <si>
    <t>63126039</t>
  </si>
  <si>
    <t>poklop šachtový s BEGU rámem a zámky kruhový, DN 600 D400</t>
  </si>
  <si>
    <t>551699613</t>
  </si>
  <si>
    <t>70</t>
  </si>
  <si>
    <t>899722113</t>
  </si>
  <si>
    <t>Krytí potrubí z plastů výstražnou fólií z PVC šířky 34 cm</t>
  </si>
  <si>
    <t>-1379162589</t>
  </si>
  <si>
    <t>71</t>
  </si>
  <si>
    <t>919112233</t>
  </si>
  <si>
    <t>Řezání dilatačních spár v živičném krytu  vytvoření komůrky pro těsnící zálivku šířky 20 mm, hloubky 40 mm</t>
  </si>
  <si>
    <t>-146912252</t>
  </si>
  <si>
    <t>1,81*2</t>
  </si>
  <si>
    <t>72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</si>
  <si>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</si>
  <si>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</si>
  <si>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-2019028116</t>
  </si>
  <si>
    <t>73</t>
  </si>
  <si>
    <t>919731122</t>
  </si>
  <si>
    <t>Zarovnání styčné plochy podkladu nebo krytu podél vybourané části komunikace nebo zpevněné plochy  živičné tl. přes 50 do 100 mm</t>
  </si>
  <si>
    <t>763446279</t>
  </si>
  <si>
    <t>74</t>
  </si>
  <si>
    <t>919735112</t>
  </si>
  <si>
    <t>Řezání stávajícího živičného krytu nebo podkladu  hloubky přes 50 do 100 mm</t>
  </si>
  <si>
    <t>-2067432395</t>
  </si>
  <si>
    <t>75</t>
  </si>
  <si>
    <t>977151127</t>
  </si>
  <si>
    <t>Jádrové vrty diamantovými korunkami do stavebních materiálů (železobetonu, betonu, cihel, obkladů, dlažeb, kamene) průměru přes 225 do 250 mm</t>
  </si>
  <si>
    <t>-2143649785</t>
  </si>
  <si>
    <t>76</t>
  </si>
  <si>
    <t>1115541807</t>
  </si>
  <si>
    <t>0,887*1,92 "dle položky bourání šachet</t>
  </si>
  <si>
    <t>77</t>
  </si>
  <si>
    <t>2034477090</t>
  </si>
  <si>
    <t>14*1,703</t>
  </si>
  <si>
    <t>78</t>
  </si>
  <si>
    <t>-1499329435</t>
  </si>
  <si>
    <t>79</t>
  </si>
  <si>
    <t>998276101</t>
  </si>
  <si>
    <t>Přesun hmot pro trubní vedení hloubené z trub z plastických hmot nebo sklolaminátových pro vodovody nebo kanalizace v otevřeném výkopu dopravní vzdálenost do 15 m</t>
  </si>
  <si>
    <t>1566372053</t>
  </si>
  <si>
    <t>OST</t>
  </si>
  <si>
    <t>Ostatní</t>
  </si>
  <si>
    <t>80</t>
  </si>
  <si>
    <t>R001</t>
  </si>
  <si>
    <t>Vyplnění prostorů inertním materiálem na bázi cementopopílkové směsi</t>
  </si>
  <si>
    <t>262144</t>
  </si>
  <si>
    <t>781907981</t>
  </si>
  <si>
    <t>vyplnění stávající kanalizace cementopopílkem</t>
  </si>
  <si>
    <t>(2,6+8,0+30,6)*PI*0,1*0,1</t>
  </si>
  <si>
    <t>SO 09 - Opláštění fasády</t>
  </si>
  <si>
    <t xml:space="preserve">    764 - Konstrukce klempířské</t>
  </si>
  <si>
    <t>764</t>
  </si>
  <si>
    <t>Konstrukce klempířské</t>
  </si>
  <si>
    <t>764321409-R</t>
  </si>
  <si>
    <t>Montáž opláštění fasády hliníkovým plechem s ochranným nátěrem výšky do 1 m</t>
  </si>
  <si>
    <t>234798259</t>
  </si>
  <si>
    <t>Poznámka k položce:_x000D_
zahrnuje kompletní fasádní systém vč. roštů, kotvících prvků, řešení vnitřních a vnějších rohových prvků, parapetů atd.</t>
  </si>
  <si>
    <t>specifikace prací viz TZ</t>
  </si>
  <si>
    <t>107,9</t>
  </si>
  <si>
    <t>1942082109r</t>
  </si>
  <si>
    <t>Hliníkový plech</t>
  </si>
  <si>
    <t>kpl</t>
  </si>
  <si>
    <t>1011456488</t>
  </si>
  <si>
    <t>Poznámka k položce:_x000D_
zahrnuje kompletní fasádní systém vč. roštů, kotvících prvků, řešení vnitřních a vnějších rohových prvků, parapetů atd</t>
  </si>
  <si>
    <t>kompletní materiál na obklad fasády</t>
  </si>
  <si>
    <t>specifikace viz TZ</t>
  </si>
  <si>
    <t>998764101</t>
  </si>
  <si>
    <t>Přesun hmot pro konstrukce klempířské stanovený z hmotnosti přesunovaného materiálu vodorovná dopravní vzdálenost do 50 m v objektech výšky do 6 m</t>
  </si>
  <si>
    <t>1132750720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</si>
</sst>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3"/>
      <c r="AQ5" s="23"/>
      <c r="AR5" s="21"/>
      <c r="BE5" s="30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3"/>
      <c r="AQ6" s="23"/>
      <c r="AR6" s="21"/>
      <c r="BE6" s="30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8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8"/>
      <c r="BS13" s="18" t="s">
        <v>6</v>
      </c>
    </row>
    <row r="14" spans="1:74" ht="12.75">
      <c r="B14" s="22"/>
      <c r="C14" s="23"/>
      <c r="D14" s="23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8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0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08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8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8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8"/>
    </row>
    <row r="23" spans="1:71" s="1" customFormat="1" ht="47.25" customHeight="1">
      <c r="B23" s="22"/>
      <c r="C23" s="23"/>
      <c r="D23" s="23"/>
      <c r="E23" s="315" t="s">
        <v>38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23"/>
      <c r="AP23" s="23"/>
      <c r="AQ23" s="23"/>
      <c r="AR23" s="21"/>
      <c r="BE23" s="30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8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9">
        <f>ROUND(AG94,2)</f>
        <v>0</v>
      </c>
      <c r="AL26" s="300"/>
      <c r="AM26" s="300"/>
      <c r="AN26" s="300"/>
      <c r="AO26" s="300"/>
      <c r="AP26" s="37"/>
      <c r="AQ26" s="37"/>
      <c r="AR26" s="40"/>
      <c r="BE26" s="30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1" t="s">
        <v>40</v>
      </c>
      <c r="M28" s="301"/>
      <c r="N28" s="301"/>
      <c r="O28" s="301"/>
      <c r="P28" s="301"/>
      <c r="Q28" s="37"/>
      <c r="R28" s="37"/>
      <c r="S28" s="37"/>
      <c r="T28" s="37"/>
      <c r="U28" s="37"/>
      <c r="V28" s="37"/>
      <c r="W28" s="301" t="s">
        <v>41</v>
      </c>
      <c r="X28" s="301"/>
      <c r="Y28" s="301"/>
      <c r="Z28" s="301"/>
      <c r="AA28" s="301"/>
      <c r="AB28" s="301"/>
      <c r="AC28" s="301"/>
      <c r="AD28" s="301"/>
      <c r="AE28" s="301"/>
      <c r="AF28" s="37"/>
      <c r="AG28" s="37"/>
      <c r="AH28" s="37"/>
      <c r="AI28" s="37"/>
      <c r="AJ28" s="37"/>
      <c r="AK28" s="301" t="s">
        <v>42</v>
      </c>
      <c r="AL28" s="301"/>
      <c r="AM28" s="301"/>
      <c r="AN28" s="301"/>
      <c r="AO28" s="301"/>
      <c r="AP28" s="37"/>
      <c r="AQ28" s="37"/>
      <c r="AR28" s="40"/>
      <c r="BE28" s="308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295">
        <v>0.21</v>
      </c>
      <c r="M29" s="294"/>
      <c r="N29" s="294"/>
      <c r="O29" s="294"/>
      <c r="P29" s="294"/>
      <c r="Q29" s="42"/>
      <c r="R29" s="42"/>
      <c r="S29" s="42"/>
      <c r="T29" s="42"/>
      <c r="U29" s="42"/>
      <c r="V29" s="42"/>
      <c r="W29" s="293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2"/>
      <c r="AG29" s="42"/>
      <c r="AH29" s="42"/>
      <c r="AI29" s="42"/>
      <c r="AJ29" s="42"/>
      <c r="AK29" s="293">
        <f>ROUND(AV94, 2)</f>
        <v>0</v>
      </c>
      <c r="AL29" s="294"/>
      <c r="AM29" s="294"/>
      <c r="AN29" s="294"/>
      <c r="AO29" s="294"/>
      <c r="AP29" s="42"/>
      <c r="AQ29" s="42"/>
      <c r="AR29" s="43"/>
      <c r="BE29" s="309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295">
        <v>0.15</v>
      </c>
      <c r="M30" s="294"/>
      <c r="N30" s="294"/>
      <c r="O30" s="294"/>
      <c r="P30" s="294"/>
      <c r="Q30" s="42"/>
      <c r="R30" s="42"/>
      <c r="S30" s="42"/>
      <c r="T30" s="42"/>
      <c r="U30" s="42"/>
      <c r="V30" s="42"/>
      <c r="W30" s="293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2"/>
      <c r="AG30" s="42"/>
      <c r="AH30" s="42"/>
      <c r="AI30" s="42"/>
      <c r="AJ30" s="42"/>
      <c r="AK30" s="293">
        <f>ROUND(AW94, 2)</f>
        <v>0</v>
      </c>
      <c r="AL30" s="294"/>
      <c r="AM30" s="294"/>
      <c r="AN30" s="294"/>
      <c r="AO30" s="294"/>
      <c r="AP30" s="42"/>
      <c r="AQ30" s="42"/>
      <c r="AR30" s="43"/>
      <c r="BE30" s="309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295">
        <v>0.21</v>
      </c>
      <c r="M31" s="294"/>
      <c r="N31" s="294"/>
      <c r="O31" s="294"/>
      <c r="P31" s="294"/>
      <c r="Q31" s="42"/>
      <c r="R31" s="42"/>
      <c r="S31" s="42"/>
      <c r="T31" s="42"/>
      <c r="U31" s="42"/>
      <c r="V31" s="42"/>
      <c r="W31" s="293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2"/>
      <c r="AG31" s="42"/>
      <c r="AH31" s="42"/>
      <c r="AI31" s="42"/>
      <c r="AJ31" s="42"/>
      <c r="AK31" s="293">
        <v>0</v>
      </c>
      <c r="AL31" s="294"/>
      <c r="AM31" s="294"/>
      <c r="AN31" s="294"/>
      <c r="AO31" s="294"/>
      <c r="AP31" s="42"/>
      <c r="AQ31" s="42"/>
      <c r="AR31" s="43"/>
      <c r="BE31" s="309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295">
        <v>0.15</v>
      </c>
      <c r="M32" s="294"/>
      <c r="N32" s="294"/>
      <c r="O32" s="294"/>
      <c r="P32" s="294"/>
      <c r="Q32" s="42"/>
      <c r="R32" s="42"/>
      <c r="S32" s="42"/>
      <c r="T32" s="42"/>
      <c r="U32" s="42"/>
      <c r="V32" s="42"/>
      <c r="W32" s="293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2"/>
      <c r="AG32" s="42"/>
      <c r="AH32" s="42"/>
      <c r="AI32" s="42"/>
      <c r="AJ32" s="42"/>
      <c r="AK32" s="293">
        <v>0</v>
      </c>
      <c r="AL32" s="294"/>
      <c r="AM32" s="294"/>
      <c r="AN32" s="294"/>
      <c r="AO32" s="294"/>
      <c r="AP32" s="42"/>
      <c r="AQ32" s="42"/>
      <c r="AR32" s="43"/>
      <c r="BE32" s="309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295">
        <v>0</v>
      </c>
      <c r="M33" s="294"/>
      <c r="N33" s="294"/>
      <c r="O33" s="294"/>
      <c r="P33" s="294"/>
      <c r="Q33" s="42"/>
      <c r="R33" s="42"/>
      <c r="S33" s="42"/>
      <c r="T33" s="42"/>
      <c r="U33" s="42"/>
      <c r="V33" s="42"/>
      <c r="W33" s="293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2"/>
      <c r="AG33" s="42"/>
      <c r="AH33" s="42"/>
      <c r="AI33" s="42"/>
      <c r="AJ33" s="42"/>
      <c r="AK33" s="293">
        <v>0</v>
      </c>
      <c r="AL33" s="294"/>
      <c r="AM33" s="294"/>
      <c r="AN33" s="294"/>
      <c r="AO33" s="294"/>
      <c r="AP33" s="42"/>
      <c r="AQ33" s="42"/>
      <c r="AR33" s="43"/>
      <c r="BE33" s="30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8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06" t="s">
        <v>51</v>
      </c>
      <c r="Y35" s="304"/>
      <c r="Z35" s="304"/>
      <c r="AA35" s="304"/>
      <c r="AB35" s="304"/>
      <c r="AC35" s="46"/>
      <c r="AD35" s="46"/>
      <c r="AE35" s="46"/>
      <c r="AF35" s="46"/>
      <c r="AG35" s="46"/>
      <c r="AH35" s="46"/>
      <c r="AI35" s="46"/>
      <c r="AJ35" s="46"/>
      <c r="AK35" s="303">
        <f>SUM(AK26:AK33)</f>
        <v>0</v>
      </c>
      <c r="AL35" s="304"/>
      <c r="AM35" s="304"/>
      <c r="AN35" s="304"/>
      <c r="AO35" s="30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M20/050a_2022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6" t="str">
        <f>K6</f>
        <v>VD Josefův Důl, oprava a rekonstrukce venkovní kanalizace a objektů dozorství - investiční část</v>
      </c>
      <c r="M85" s="297"/>
      <c r="N85" s="297"/>
      <c r="O85" s="297"/>
      <c r="P85" s="297"/>
      <c r="Q85" s="297"/>
      <c r="R85" s="297"/>
      <c r="S85" s="297"/>
      <c r="T85" s="297"/>
      <c r="U85" s="297"/>
      <c r="V85" s="297"/>
      <c r="W85" s="297"/>
      <c r="X85" s="297"/>
      <c r="Y85" s="297"/>
      <c r="Z85" s="297"/>
      <c r="AA85" s="297"/>
      <c r="AB85" s="297"/>
      <c r="AC85" s="297"/>
      <c r="AD85" s="297"/>
      <c r="AE85" s="297"/>
      <c r="AF85" s="297"/>
      <c r="AG85" s="297"/>
      <c r="AH85" s="297"/>
      <c r="AI85" s="297"/>
      <c r="AJ85" s="297"/>
      <c r="AK85" s="297"/>
      <c r="AL85" s="297"/>
      <c r="AM85" s="297"/>
      <c r="AN85" s="297"/>
      <c r="AO85" s="29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VD Josefův Důl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8" t="str">
        <f>IF(AN8= "","",AN8)</f>
        <v>22. 4. 2021</v>
      </c>
      <c r="AN87" s="29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Povodí Labe, státní podnik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77" t="str">
        <f>IF(E17="","",E17)</f>
        <v>Multiaqua s.r.o.</v>
      </c>
      <c r="AN89" s="278"/>
      <c r="AO89" s="278"/>
      <c r="AP89" s="278"/>
      <c r="AQ89" s="37"/>
      <c r="AR89" s="40"/>
      <c r="AS89" s="271" t="s">
        <v>59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77" t="str">
        <f>IF(E20="","",E20)</f>
        <v>Pavel Romášek</v>
      </c>
      <c r="AN90" s="278"/>
      <c r="AO90" s="278"/>
      <c r="AP90" s="278"/>
      <c r="AQ90" s="37"/>
      <c r="AR90" s="40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9" t="s">
        <v>60</v>
      </c>
      <c r="D92" s="280"/>
      <c r="E92" s="280"/>
      <c r="F92" s="280"/>
      <c r="G92" s="280"/>
      <c r="H92" s="74"/>
      <c r="I92" s="282" t="s">
        <v>61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62</v>
      </c>
      <c r="AH92" s="280"/>
      <c r="AI92" s="280"/>
      <c r="AJ92" s="280"/>
      <c r="AK92" s="280"/>
      <c r="AL92" s="280"/>
      <c r="AM92" s="280"/>
      <c r="AN92" s="282" t="s">
        <v>63</v>
      </c>
      <c r="AO92" s="280"/>
      <c r="AP92" s="283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9">
        <f>ROUND(AG95,2)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B95" s="94"/>
      <c r="C95" s="95"/>
      <c r="D95" s="287" t="s">
        <v>83</v>
      </c>
      <c r="E95" s="287"/>
      <c r="F95" s="287"/>
      <c r="G95" s="287"/>
      <c r="H95" s="287"/>
      <c r="I95" s="96"/>
      <c r="J95" s="287" t="s">
        <v>84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4">
        <f>ROUND(SUM(AG96:AG98),2)</f>
        <v>0</v>
      </c>
      <c r="AH95" s="285"/>
      <c r="AI95" s="285"/>
      <c r="AJ95" s="285"/>
      <c r="AK95" s="285"/>
      <c r="AL95" s="285"/>
      <c r="AM95" s="285"/>
      <c r="AN95" s="286">
        <f>SUM(AG95,AT95)</f>
        <v>0</v>
      </c>
      <c r="AO95" s="285"/>
      <c r="AP95" s="285"/>
      <c r="AQ95" s="97" t="s">
        <v>85</v>
      </c>
      <c r="AR95" s="98"/>
      <c r="AS95" s="99">
        <f>ROUND(SUM(AS96:AS98),2)</f>
        <v>0</v>
      </c>
      <c r="AT95" s="100">
        <f>ROUND(SUM(AV95:AW95),2)</f>
        <v>0</v>
      </c>
      <c r="AU95" s="101">
        <f>ROUND(SUM(AU96:AU98),5)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ROUND(SUM(AZ96:AZ98),2)</f>
        <v>0</v>
      </c>
      <c r="BA95" s="100">
        <f>ROUND(SUM(BA96:BA98),2)</f>
        <v>0</v>
      </c>
      <c r="BB95" s="100">
        <f>ROUND(SUM(BB96:BB98),2)</f>
        <v>0</v>
      </c>
      <c r="BC95" s="100">
        <f>ROUND(SUM(BC96:BC98),2)</f>
        <v>0</v>
      </c>
      <c r="BD95" s="102">
        <f>ROUND(SUM(BD96:BD98),2)</f>
        <v>0</v>
      </c>
      <c r="BS95" s="103" t="s">
        <v>78</v>
      </c>
      <c r="BT95" s="103" t="s">
        <v>86</v>
      </c>
      <c r="BU95" s="103" t="s">
        <v>80</v>
      </c>
      <c r="BV95" s="103" t="s">
        <v>81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4" customFormat="1" ht="16.5" customHeight="1">
      <c r="A96" s="104" t="s">
        <v>89</v>
      </c>
      <c r="B96" s="59"/>
      <c r="C96" s="105"/>
      <c r="D96" s="105"/>
      <c r="E96" s="288" t="s">
        <v>90</v>
      </c>
      <c r="F96" s="288"/>
      <c r="G96" s="288"/>
      <c r="H96" s="288"/>
      <c r="I96" s="288"/>
      <c r="J96" s="105"/>
      <c r="K96" s="288" t="s">
        <v>91</v>
      </c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91">
        <f>'SO 06 - Odvodnění základo...'!J32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106" t="s">
        <v>92</v>
      </c>
      <c r="AR96" s="61"/>
      <c r="AS96" s="107">
        <v>0</v>
      </c>
      <c r="AT96" s="108">
        <f>ROUND(SUM(AV96:AW96),2)</f>
        <v>0</v>
      </c>
      <c r="AU96" s="109">
        <f>'SO 06 - Odvodnění základo...'!P130</f>
        <v>0</v>
      </c>
      <c r="AV96" s="108">
        <f>'SO 06 - Odvodnění základo...'!J35</f>
        <v>0</v>
      </c>
      <c r="AW96" s="108">
        <f>'SO 06 - Odvodnění základo...'!J36</f>
        <v>0</v>
      </c>
      <c r="AX96" s="108">
        <f>'SO 06 - Odvodnění základo...'!J37</f>
        <v>0</v>
      </c>
      <c r="AY96" s="108">
        <f>'SO 06 - Odvodnění základo...'!J38</f>
        <v>0</v>
      </c>
      <c r="AZ96" s="108">
        <f>'SO 06 - Odvodnění základo...'!F35</f>
        <v>0</v>
      </c>
      <c r="BA96" s="108">
        <f>'SO 06 - Odvodnění základo...'!F36</f>
        <v>0</v>
      </c>
      <c r="BB96" s="108">
        <f>'SO 06 - Odvodnění základo...'!F37</f>
        <v>0</v>
      </c>
      <c r="BC96" s="108">
        <f>'SO 06 - Odvodnění základo...'!F38</f>
        <v>0</v>
      </c>
      <c r="BD96" s="110">
        <f>'SO 06 - Odvodnění základo...'!F39</f>
        <v>0</v>
      </c>
      <c r="BT96" s="111" t="s">
        <v>88</v>
      </c>
      <c r="BV96" s="111" t="s">
        <v>81</v>
      </c>
      <c r="BW96" s="111" t="s">
        <v>93</v>
      </c>
      <c r="BX96" s="111" t="s">
        <v>87</v>
      </c>
      <c r="CL96" s="111" t="s">
        <v>1</v>
      </c>
    </row>
    <row r="97" spans="1:90" s="4" customFormat="1" ht="16.5" customHeight="1">
      <c r="A97" s="104" t="s">
        <v>89</v>
      </c>
      <c r="B97" s="59"/>
      <c r="C97" s="105"/>
      <c r="D97" s="105"/>
      <c r="E97" s="288" t="s">
        <v>94</v>
      </c>
      <c r="F97" s="288"/>
      <c r="G97" s="288"/>
      <c r="H97" s="288"/>
      <c r="I97" s="288"/>
      <c r="J97" s="105"/>
      <c r="K97" s="288" t="s">
        <v>95</v>
      </c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91">
        <f>'SO 08 - Splašková kanalizace'!J32</f>
        <v>0</v>
      </c>
      <c r="AH97" s="292"/>
      <c r="AI97" s="292"/>
      <c r="AJ97" s="292"/>
      <c r="AK97" s="292"/>
      <c r="AL97" s="292"/>
      <c r="AM97" s="292"/>
      <c r="AN97" s="291">
        <f>SUM(AG97,AT97)</f>
        <v>0</v>
      </c>
      <c r="AO97" s="292"/>
      <c r="AP97" s="292"/>
      <c r="AQ97" s="106" t="s">
        <v>92</v>
      </c>
      <c r="AR97" s="61"/>
      <c r="AS97" s="107">
        <v>0</v>
      </c>
      <c r="AT97" s="108">
        <f>ROUND(SUM(AV97:AW97),2)</f>
        <v>0</v>
      </c>
      <c r="AU97" s="109">
        <f>'SO 08 - Splašková kanalizace'!P131</f>
        <v>0</v>
      </c>
      <c r="AV97" s="108">
        <f>'SO 08 - Splašková kanalizace'!J35</f>
        <v>0</v>
      </c>
      <c r="AW97" s="108">
        <f>'SO 08 - Splašková kanalizace'!J36</f>
        <v>0</v>
      </c>
      <c r="AX97" s="108">
        <f>'SO 08 - Splašková kanalizace'!J37</f>
        <v>0</v>
      </c>
      <c r="AY97" s="108">
        <f>'SO 08 - Splašková kanalizace'!J38</f>
        <v>0</v>
      </c>
      <c r="AZ97" s="108">
        <f>'SO 08 - Splašková kanalizace'!F35</f>
        <v>0</v>
      </c>
      <c r="BA97" s="108">
        <f>'SO 08 - Splašková kanalizace'!F36</f>
        <v>0</v>
      </c>
      <c r="BB97" s="108">
        <f>'SO 08 - Splašková kanalizace'!F37</f>
        <v>0</v>
      </c>
      <c r="BC97" s="108">
        <f>'SO 08 - Splašková kanalizace'!F38</f>
        <v>0</v>
      </c>
      <c r="BD97" s="110">
        <f>'SO 08 - Splašková kanalizace'!F39</f>
        <v>0</v>
      </c>
      <c r="BT97" s="111" t="s">
        <v>88</v>
      </c>
      <c r="BV97" s="111" t="s">
        <v>81</v>
      </c>
      <c r="BW97" s="111" t="s">
        <v>96</v>
      </c>
      <c r="BX97" s="111" t="s">
        <v>87</v>
      </c>
      <c r="CL97" s="111" t="s">
        <v>1</v>
      </c>
    </row>
    <row r="98" spans="1:90" s="4" customFormat="1" ht="16.5" customHeight="1">
      <c r="A98" s="104" t="s">
        <v>89</v>
      </c>
      <c r="B98" s="59"/>
      <c r="C98" s="105"/>
      <c r="D98" s="105"/>
      <c r="E98" s="288" t="s">
        <v>97</v>
      </c>
      <c r="F98" s="288"/>
      <c r="G98" s="288"/>
      <c r="H98" s="288"/>
      <c r="I98" s="288"/>
      <c r="J98" s="105"/>
      <c r="K98" s="288" t="s">
        <v>98</v>
      </c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91">
        <f>'SO 09 - Opláštění fasády'!J32</f>
        <v>0</v>
      </c>
      <c r="AH98" s="292"/>
      <c r="AI98" s="292"/>
      <c r="AJ98" s="292"/>
      <c r="AK98" s="292"/>
      <c r="AL98" s="292"/>
      <c r="AM98" s="292"/>
      <c r="AN98" s="291">
        <f>SUM(AG98,AT98)</f>
        <v>0</v>
      </c>
      <c r="AO98" s="292"/>
      <c r="AP98" s="292"/>
      <c r="AQ98" s="106" t="s">
        <v>92</v>
      </c>
      <c r="AR98" s="61"/>
      <c r="AS98" s="112">
        <v>0</v>
      </c>
      <c r="AT98" s="113">
        <f>ROUND(SUM(AV98:AW98),2)</f>
        <v>0</v>
      </c>
      <c r="AU98" s="114">
        <f>'SO 09 - Opláštění fasády'!P122</f>
        <v>0</v>
      </c>
      <c r="AV98" s="113">
        <f>'SO 09 - Opláštění fasády'!J35</f>
        <v>0</v>
      </c>
      <c r="AW98" s="113">
        <f>'SO 09 - Opláštění fasády'!J36</f>
        <v>0</v>
      </c>
      <c r="AX98" s="113">
        <f>'SO 09 - Opláštění fasády'!J37</f>
        <v>0</v>
      </c>
      <c r="AY98" s="113">
        <f>'SO 09 - Opláštění fasády'!J38</f>
        <v>0</v>
      </c>
      <c r="AZ98" s="113">
        <f>'SO 09 - Opláštění fasády'!F35</f>
        <v>0</v>
      </c>
      <c r="BA98" s="113">
        <f>'SO 09 - Opláštění fasády'!F36</f>
        <v>0</v>
      </c>
      <c r="BB98" s="113">
        <f>'SO 09 - Opláštění fasády'!F37</f>
        <v>0</v>
      </c>
      <c r="BC98" s="113">
        <f>'SO 09 - Opláštění fasády'!F38</f>
        <v>0</v>
      </c>
      <c r="BD98" s="115">
        <f>'SO 09 - Opláštění fasády'!F39</f>
        <v>0</v>
      </c>
      <c r="BT98" s="111" t="s">
        <v>88</v>
      </c>
      <c r="BV98" s="111" t="s">
        <v>81</v>
      </c>
      <c r="BW98" s="111" t="s">
        <v>99</v>
      </c>
      <c r="BX98" s="111" t="s">
        <v>87</v>
      </c>
      <c r="CL98" s="111" t="s">
        <v>1</v>
      </c>
    </row>
    <row r="99" spans="1:90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0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3ePkPeiH28BsKYZLKeE4o0goun2pMRLF6U4KCHudviJnBcNHuMxOa+r+t6ZQrRSGWbzid83S145ccViBPzw5dA==" saltValue="6ibN+kGxU1iFYzRhJ1Wuf53uv095WzqJlSZFyF6AmHUDi2kYGRsHHi9HQ14UDaBf2LFYrs8BJG4xHm4dUCZM9w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G94:AM94"/>
    <mergeCell ref="AN94:AP94"/>
    <mergeCell ref="AN96:AP96"/>
    <mergeCell ref="E96:I96"/>
    <mergeCell ref="K96:AF96"/>
    <mergeCell ref="AG96:AM96"/>
    <mergeCell ref="AG95:AM95"/>
    <mergeCell ref="AN95:AP95"/>
    <mergeCell ref="J95:AF95"/>
    <mergeCell ref="D95:H95"/>
    <mergeCell ref="E98:I98"/>
    <mergeCell ref="K98:AF98"/>
    <mergeCell ref="K97:AF97"/>
    <mergeCell ref="AN97:AP97"/>
    <mergeCell ref="E97:I97"/>
    <mergeCell ref="AG97:AM97"/>
    <mergeCell ref="AS89:AT91"/>
    <mergeCell ref="AM89:AP89"/>
    <mergeCell ref="AM90:AP90"/>
    <mergeCell ref="C92:G92"/>
    <mergeCell ref="AG92:AM92"/>
    <mergeCell ref="AN92:AP92"/>
    <mergeCell ref="I92:AF92"/>
  </mergeCells>
  <hyperlinks>
    <hyperlink ref="A96" location="'SO 06 - Odvodnění základo...'!C2" display="/"/>
    <hyperlink ref="A97" location="'SO 08 - Splašková kanalizace'!C2" display="/"/>
    <hyperlink ref="A98" location="'SO 09 - Opláštění fasá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topLeftCell="A115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100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9" t="str">
        <f>'Rekapitulace stavby'!K6</f>
        <v>VD Josefův Důl, oprava a rekonstrukce venkovní kanalizace a objektů dozorství - investiční část</v>
      </c>
      <c r="F7" s="320"/>
      <c r="G7" s="320"/>
      <c r="H7" s="320"/>
      <c r="L7" s="21"/>
    </row>
    <row r="8" spans="1:46" s="1" customFormat="1" ht="12" customHeight="1">
      <c r="B8" s="21"/>
      <c r="D8" s="120" t="s">
        <v>101</v>
      </c>
      <c r="L8" s="21"/>
    </row>
    <row r="9" spans="1:46" s="2" customFormat="1" ht="16.5" customHeight="1">
      <c r="A9" s="35"/>
      <c r="B9" s="40"/>
      <c r="C9" s="35"/>
      <c r="D9" s="35"/>
      <c r="E9" s="319" t="s">
        <v>102</v>
      </c>
      <c r="F9" s="321"/>
      <c r="G9" s="321"/>
      <c r="H9" s="32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104</v>
      </c>
      <c r="F11" s="321"/>
      <c r="G11" s="321"/>
      <c r="H11" s="321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3" t="str">
        <f>'Rekapitulace stavby'!E14</f>
        <v>Vyplň údaj</v>
      </c>
      <c r="F20" s="324"/>
      <c r="G20" s="324"/>
      <c r="H20" s="324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25" t="s">
        <v>38</v>
      </c>
      <c r="F29" s="325"/>
      <c r="G29" s="325"/>
      <c r="H29" s="325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ROUND(J130,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ROUND((SUM(BE130:BE197)),  2)</f>
        <v>0</v>
      </c>
      <c r="G35" s="35"/>
      <c r="H35" s="35"/>
      <c r="I35" s="131">
        <v>0.21</v>
      </c>
      <c r="J35" s="130">
        <f>ROUND(((SUM(BE130:BE197))*I35),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ROUND((SUM(BF130:BF197)),  2)</f>
        <v>0</v>
      </c>
      <c r="G36" s="35"/>
      <c r="H36" s="35"/>
      <c r="I36" s="131">
        <v>0.15</v>
      </c>
      <c r="J36" s="130">
        <f>ROUND(((SUM(BF130:BF197))*I36),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ROUND((SUM(BG130:BG197)),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ROUND((SUM(BH130:BH197)),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ROUND((SUM(BI130:BI197)),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17" t="str">
        <f>E7</f>
        <v>VD Josefův Důl, oprava a rekonstrukce venkovní kanalizace a objektů dozorství - investiční část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101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7" t="s">
        <v>102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103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96" t="str">
        <f>E11</f>
        <v>SO 06 - Odvodnění základových konstrukcí</v>
      </c>
      <c r="F89" s="316"/>
      <c r="G89" s="316"/>
      <c r="H89" s="31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106</v>
      </c>
      <c r="D96" s="151"/>
      <c r="E96" s="151"/>
      <c r="F96" s="151"/>
      <c r="G96" s="151"/>
      <c r="H96" s="151"/>
      <c r="I96" s="151"/>
      <c r="J96" s="152" t="s">
        <v>107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108</v>
      </c>
      <c r="D98" s="37"/>
      <c r="E98" s="37"/>
      <c r="F98" s="37"/>
      <c r="G98" s="37"/>
      <c r="H98" s="37"/>
      <c r="I98" s="37"/>
      <c r="J98" s="85">
        <f>J130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109</v>
      </c>
    </row>
    <row r="99" spans="1:47" s="9" customFormat="1" ht="24.95" customHeight="1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J131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111</v>
      </c>
      <c r="E100" s="162"/>
      <c r="F100" s="162"/>
      <c r="G100" s="162"/>
      <c r="H100" s="162"/>
      <c r="I100" s="162"/>
      <c r="J100" s="163">
        <f>J132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112</v>
      </c>
      <c r="E101" s="162"/>
      <c r="F101" s="162"/>
      <c r="G101" s="162"/>
      <c r="H101" s="162"/>
      <c r="I101" s="162"/>
      <c r="J101" s="163">
        <f>J152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113</v>
      </c>
      <c r="E102" s="162"/>
      <c r="F102" s="162"/>
      <c r="G102" s="162"/>
      <c r="H102" s="162"/>
      <c r="I102" s="162"/>
      <c r="J102" s="163">
        <f>J157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114</v>
      </c>
      <c r="E103" s="162"/>
      <c r="F103" s="162"/>
      <c r="G103" s="162"/>
      <c r="H103" s="162"/>
      <c r="I103" s="162"/>
      <c r="J103" s="163">
        <f>J161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115</v>
      </c>
      <c r="E104" s="162"/>
      <c r="F104" s="162"/>
      <c r="G104" s="162"/>
      <c r="H104" s="162"/>
      <c r="I104" s="162"/>
      <c r="J104" s="163">
        <f>J170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116</v>
      </c>
      <c r="E105" s="162"/>
      <c r="F105" s="162"/>
      <c r="G105" s="162"/>
      <c r="H105" s="162"/>
      <c r="I105" s="162"/>
      <c r="J105" s="163">
        <f>J175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117</v>
      </c>
      <c r="E106" s="162"/>
      <c r="F106" s="162"/>
      <c r="G106" s="162"/>
      <c r="H106" s="162"/>
      <c r="I106" s="162"/>
      <c r="J106" s="163">
        <f>J190</f>
        <v>0</v>
      </c>
      <c r="K106" s="105"/>
      <c r="L106" s="164"/>
    </row>
    <row r="107" spans="1:47" s="9" customFormat="1" ht="24.95" customHeight="1">
      <c r="B107" s="154"/>
      <c r="C107" s="155"/>
      <c r="D107" s="156" t="s">
        <v>118</v>
      </c>
      <c r="E107" s="157"/>
      <c r="F107" s="157"/>
      <c r="G107" s="157"/>
      <c r="H107" s="157"/>
      <c r="I107" s="157"/>
      <c r="J107" s="158">
        <f>J192</f>
        <v>0</v>
      </c>
      <c r="K107" s="155"/>
      <c r="L107" s="159"/>
    </row>
    <row r="108" spans="1:47" s="10" customFormat="1" ht="19.899999999999999" customHeight="1">
      <c r="B108" s="160"/>
      <c r="C108" s="105"/>
      <c r="D108" s="161" t="s">
        <v>119</v>
      </c>
      <c r="E108" s="162"/>
      <c r="F108" s="162"/>
      <c r="G108" s="162"/>
      <c r="H108" s="162"/>
      <c r="I108" s="162"/>
      <c r="J108" s="163">
        <f>J193</f>
        <v>0</v>
      </c>
      <c r="K108" s="105"/>
      <c r="L108" s="164"/>
    </row>
    <row r="109" spans="1:47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31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24.95" customHeight="1">
      <c r="A115" s="35"/>
      <c r="B115" s="36"/>
      <c r="C115" s="24" t="s">
        <v>120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6.25" customHeight="1">
      <c r="A118" s="35"/>
      <c r="B118" s="36"/>
      <c r="C118" s="37"/>
      <c r="D118" s="37"/>
      <c r="E118" s="317" t="str">
        <f>E7</f>
        <v>VD Josefův Důl, oprava a rekonstrukce venkovní kanalizace a objektů dozorství - investiční část</v>
      </c>
      <c r="F118" s="318"/>
      <c r="G118" s="318"/>
      <c r="H118" s="31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1" customFormat="1" ht="12" customHeight="1">
      <c r="B119" s="22"/>
      <c r="C119" s="30" t="s">
        <v>101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2" customFormat="1" ht="16.5" customHeight="1">
      <c r="A120" s="35"/>
      <c r="B120" s="36"/>
      <c r="C120" s="37"/>
      <c r="D120" s="37"/>
      <c r="E120" s="317" t="s">
        <v>102</v>
      </c>
      <c r="F120" s="316"/>
      <c r="G120" s="316"/>
      <c r="H120" s="316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103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96" t="str">
        <f>E11</f>
        <v>SO 06 - Odvodnění základových konstrukcí</v>
      </c>
      <c r="F122" s="316"/>
      <c r="G122" s="316"/>
      <c r="H122" s="316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F14</f>
        <v>VD Josefův Důl</v>
      </c>
      <c r="G124" s="37"/>
      <c r="H124" s="37"/>
      <c r="I124" s="30" t="s">
        <v>22</v>
      </c>
      <c r="J124" s="67" t="str">
        <f>IF(J14="","",J14)</f>
        <v>22. 4. 2021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E17</f>
        <v>Povodí Labe, státní podnik</v>
      </c>
      <c r="G126" s="37"/>
      <c r="H126" s="37"/>
      <c r="I126" s="30" t="s">
        <v>30</v>
      </c>
      <c r="J126" s="33" t="str">
        <f>E23</f>
        <v>Multiaqua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28</v>
      </c>
      <c r="D127" s="37"/>
      <c r="E127" s="37"/>
      <c r="F127" s="28" t="str">
        <f>IF(E20="","",E20)</f>
        <v>Vyplň údaj</v>
      </c>
      <c r="G127" s="37"/>
      <c r="H127" s="37"/>
      <c r="I127" s="30" t="s">
        <v>35</v>
      </c>
      <c r="J127" s="33" t="str">
        <f>E26</f>
        <v>Pavel Romášek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121</v>
      </c>
      <c r="D129" s="168" t="s">
        <v>64</v>
      </c>
      <c r="E129" s="168" t="s">
        <v>60</v>
      </c>
      <c r="F129" s="168" t="s">
        <v>61</v>
      </c>
      <c r="G129" s="168" t="s">
        <v>122</v>
      </c>
      <c r="H129" s="168" t="s">
        <v>123</v>
      </c>
      <c r="I129" s="168" t="s">
        <v>124</v>
      </c>
      <c r="J129" s="168" t="s">
        <v>107</v>
      </c>
      <c r="K129" s="169" t="s">
        <v>125</v>
      </c>
      <c r="L129" s="170"/>
      <c r="M129" s="76" t="s">
        <v>1</v>
      </c>
      <c r="N129" s="77" t="s">
        <v>43</v>
      </c>
      <c r="O129" s="77" t="s">
        <v>126</v>
      </c>
      <c r="P129" s="77" t="s">
        <v>127</v>
      </c>
      <c r="Q129" s="77" t="s">
        <v>128</v>
      </c>
      <c r="R129" s="77" t="s">
        <v>129</v>
      </c>
      <c r="S129" s="77" t="s">
        <v>130</v>
      </c>
      <c r="T129" s="78" t="s">
        <v>131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132</v>
      </c>
      <c r="D130" s="37"/>
      <c r="E130" s="37"/>
      <c r="F130" s="37"/>
      <c r="G130" s="37"/>
      <c r="H130" s="37"/>
      <c r="I130" s="37"/>
      <c r="J130" s="171">
        <f>BK130</f>
        <v>0</v>
      </c>
      <c r="K130" s="37"/>
      <c r="L130" s="40"/>
      <c r="M130" s="79"/>
      <c r="N130" s="172"/>
      <c r="O130" s="80"/>
      <c r="P130" s="173">
        <f>P131+P192</f>
        <v>0</v>
      </c>
      <c r="Q130" s="80"/>
      <c r="R130" s="173">
        <f>R131+R192</f>
        <v>6.5887305899999999</v>
      </c>
      <c r="S130" s="80"/>
      <c r="T130" s="174">
        <f>T131+T192</f>
        <v>5.2530000000000001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78</v>
      </c>
      <c r="AU130" s="18" t="s">
        <v>109</v>
      </c>
      <c r="BK130" s="175">
        <f>BK131+BK192</f>
        <v>0</v>
      </c>
    </row>
    <row r="131" spans="1:65" s="12" customFormat="1" ht="25.9" customHeight="1">
      <c r="B131" s="176"/>
      <c r="C131" s="177"/>
      <c r="D131" s="178" t="s">
        <v>78</v>
      </c>
      <c r="E131" s="179" t="s">
        <v>133</v>
      </c>
      <c r="F131" s="179" t="s">
        <v>134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P132+P152+P157+P161+P170+P175+P190</f>
        <v>0</v>
      </c>
      <c r="Q131" s="184"/>
      <c r="R131" s="185">
        <f>R132+R152+R157+R161+R170+R175+R190</f>
        <v>6.5721705899999998</v>
      </c>
      <c r="S131" s="184"/>
      <c r="T131" s="186">
        <f>T132+T152+T157+T161+T170+T175+T190</f>
        <v>5.2530000000000001</v>
      </c>
      <c r="AR131" s="187" t="s">
        <v>86</v>
      </c>
      <c r="AT131" s="188" t="s">
        <v>78</v>
      </c>
      <c r="AU131" s="188" t="s">
        <v>79</v>
      </c>
      <c r="AY131" s="187" t="s">
        <v>135</v>
      </c>
      <c r="BK131" s="189">
        <f>BK132+BK152+BK157+BK161+BK170+BK175+BK190</f>
        <v>0</v>
      </c>
    </row>
    <row r="132" spans="1:65" s="12" customFormat="1" ht="22.9" customHeight="1">
      <c r="B132" s="176"/>
      <c r="C132" s="177"/>
      <c r="D132" s="178" t="s">
        <v>78</v>
      </c>
      <c r="E132" s="190" t="s">
        <v>86</v>
      </c>
      <c r="F132" s="190" t="s">
        <v>136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SUM(P133:P151)</f>
        <v>0</v>
      </c>
      <c r="Q132" s="184"/>
      <c r="R132" s="185">
        <f>SUM(R133:R151)</f>
        <v>0</v>
      </c>
      <c r="S132" s="184"/>
      <c r="T132" s="186">
        <f>SUM(T133:T151)</f>
        <v>5.2530000000000001</v>
      </c>
      <c r="AR132" s="187" t="s">
        <v>86</v>
      </c>
      <c r="AT132" s="188" t="s">
        <v>78</v>
      </c>
      <c r="AU132" s="188" t="s">
        <v>86</v>
      </c>
      <c r="AY132" s="187" t="s">
        <v>135</v>
      </c>
      <c r="BK132" s="189">
        <f>SUM(BK133:BK151)</f>
        <v>0</v>
      </c>
    </row>
    <row r="133" spans="1:65" s="2" customFormat="1" ht="33" customHeight="1">
      <c r="A133" s="35"/>
      <c r="B133" s="36"/>
      <c r="C133" s="192" t="s">
        <v>86</v>
      </c>
      <c r="D133" s="192" t="s">
        <v>137</v>
      </c>
      <c r="E133" s="193" t="s">
        <v>138</v>
      </c>
      <c r="F133" s="194" t="s">
        <v>139</v>
      </c>
      <c r="G133" s="195" t="s">
        <v>140</v>
      </c>
      <c r="H133" s="196">
        <v>3</v>
      </c>
      <c r="I133" s="197"/>
      <c r="J133" s="198">
        <f>ROUND(I133*H133,2)</f>
        <v>0</v>
      </c>
      <c r="K133" s="194" t="s">
        <v>141</v>
      </c>
      <c r="L133" s="40"/>
      <c r="M133" s="199" t="s">
        <v>1</v>
      </c>
      <c r="N133" s="200" t="s">
        <v>44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142</v>
      </c>
      <c r="AT133" s="203" t="s">
        <v>137</v>
      </c>
      <c r="AU133" s="203" t="s">
        <v>88</v>
      </c>
      <c r="AY133" s="18" t="s">
        <v>135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86</v>
      </c>
      <c r="BK133" s="204">
        <f>ROUND(I133*H133,2)</f>
        <v>0</v>
      </c>
      <c r="BL133" s="18" t="s">
        <v>142</v>
      </c>
      <c r="BM133" s="203" t="s">
        <v>143</v>
      </c>
    </row>
    <row r="134" spans="1:65" s="2" customFormat="1" ht="44.25" customHeight="1">
      <c r="A134" s="35"/>
      <c r="B134" s="36"/>
      <c r="C134" s="192" t="s">
        <v>88</v>
      </c>
      <c r="D134" s="192" t="s">
        <v>137</v>
      </c>
      <c r="E134" s="193" t="s">
        <v>144</v>
      </c>
      <c r="F134" s="194" t="s">
        <v>145</v>
      </c>
      <c r="G134" s="195" t="s">
        <v>140</v>
      </c>
      <c r="H134" s="196">
        <v>3</v>
      </c>
      <c r="I134" s="197"/>
      <c r="J134" s="198">
        <f>ROUND(I134*H134,2)</f>
        <v>0</v>
      </c>
      <c r="K134" s="194" t="s">
        <v>141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142</v>
      </c>
      <c r="AT134" s="203" t="s">
        <v>137</v>
      </c>
      <c r="AU134" s="203" t="s">
        <v>88</v>
      </c>
      <c r="AY134" s="18" t="s">
        <v>135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142</v>
      </c>
      <c r="BM134" s="203" t="s">
        <v>146</v>
      </c>
    </row>
    <row r="135" spans="1:65" s="2" customFormat="1" ht="62.65" customHeight="1">
      <c r="A135" s="35"/>
      <c r="B135" s="36"/>
      <c r="C135" s="192" t="s">
        <v>147</v>
      </c>
      <c r="D135" s="192" t="s">
        <v>137</v>
      </c>
      <c r="E135" s="193" t="s">
        <v>148</v>
      </c>
      <c r="F135" s="194" t="s">
        <v>149</v>
      </c>
      <c r="G135" s="195" t="s">
        <v>150</v>
      </c>
      <c r="H135" s="196">
        <v>10.199999999999999</v>
      </c>
      <c r="I135" s="197"/>
      <c r="J135" s="198">
        <f>ROUND(I135*H135,2)</f>
        <v>0</v>
      </c>
      <c r="K135" s="194" t="s">
        <v>141</v>
      </c>
      <c r="L135" s="40"/>
      <c r="M135" s="199" t="s">
        <v>1</v>
      </c>
      <c r="N135" s="200" t="s">
        <v>44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0.22500000000000001</v>
      </c>
      <c r="T135" s="202">
        <f>S135*H135</f>
        <v>2.2949999999999999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142</v>
      </c>
      <c r="AT135" s="203" t="s">
        <v>137</v>
      </c>
      <c r="AU135" s="203" t="s">
        <v>88</v>
      </c>
      <c r="AY135" s="18" t="s">
        <v>135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86</v>
      </c>
      <c r="BK135" s="204">
        <f>ROUND(I135*H135,2)</f>
        <v>0</v>
      </c>
      <c r="BL135" s="18" t="s">
        <v>142</v>
      </c>
      <c r="BM135" s="203" t="s">
        <v>151</v>
      </c>
    </row>
    <row r="136" spans="1:65" s="2" customFormat="1" ht="66.75" customHeight="1">
      <c r="A136" s="35"/>
      <c r="B136" s="36"/>
      <c r="C136" s="192" t="s">
        <v>142</v>
      </c>
      <c r="D136" s="192" t="s">
        <v>137</v>
      </c>
      <c r="E136" s="193" t="s">
        <v>152</v>
      </c>
      <c r="F136" s="194" t="s">
        <v>153</v>
      </c>
      <c r="G136" s="195" t="s">
        <v>150</v>
      </c>
      <c r="H136" s="196">
        <v>10.199999999999999</v>
      </c>
      <c r="I136" s="197"/>
      <c r="J136" s="198">
        <f>ROUND(I136*H136,2)</f>
        <v>0</v>
      </c>
      <c r="K136" s="194" t="s">
        <v>141</v>
      </c>
      <c r="L136" s="40"/>
      <c r="M136" s="199" t="s">
        <v>1</v>
      </c>
      <c r="N136" s="200" t="s">
        <v>44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0.28999999999999998</v>
      </c>
      <c r="T136" s="202">
        <f>S136*H136</f>
        <v>2.9579999999999997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142</v>
      </c>
      <c r="AT136" s="203" t="s">
        <v>137</v>
      </c>
      <c r="AU136" s="203" t="s">
        <v>88</v>
      </c>
      <c r="AY136" s="18" t="s">
        <v>135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86</v>
      </c>
      <c r="BK136" s="204">
        <f>ROUND(I136*H136,2)</f>
        <v>0</v>
      </c>
      <c r="BL136" s="18" t="s">
        <v>142</v>
      </c>
      <c r="BM136" s="203" t="s">
        <v>154</v>
      </c>
    </row>
    <row r="137" spans="1:65" s="13" customFormat="1">
      <c r="B137" s="205"/>
      <c r="C137" s="206"/>
      <c r="D137" s="207" t="s">
        <v>155</v>
      </c>
      <c r="E137" s="208" t="s">
        <v>1</v>
      </c>
      <c r="F137" s="209" t="s">
        <v>156</v>
      </c>
      <c r="G137" s="206"/>
      <c r="H137" s="210">
        <v>10.199999999999999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155</v>
      </c>
      <c r="AU137" s="216" t="s">
        <v>88</v>
      </c>
      <c r="AV137" s="13" t="s">
        <v>88</v>
      </c>
      <c r="AW137" s="13" t="s">
        <v>34</v>
      </c>
      <c r="AX137" s="13" t="s">
        <v>86</v>
      </c>
      <c r="AY137" s="216" t="s">
        <v>135</v>
      </c>
    </row>
    <row r="138" spans="1:65" s="2" customFormat="1" ht="44.25" customHeight="1">
      <c r="A138" s="35"/>
      <c r="B138" s="36"/>
      <c r="C138" s="192" t="s">
        <v>157</v>
      </c>
      <c r="D138" s="192" t="s">
        <v>137</v>
      </c>
      <c r="E138" s="193" t="s">
        <v>158</v>
      </c>
      <c r="F138" s="194" t="s">
        <v>159</v>
      </c>
      <c r="G138" s="195" t="s">
        <v>160</v>
      </c>
      <c r="H138" s="196">
        <v>40.6</v>
      </c>
      <c r="I138" s="197"/>
      <c r="J138" s="198">
        <f>ROUND(I138*H138,2)</f>
        <v>0</v>
      </c>
      <c r="K138" s="194" t="s">
        <v>141</v>
      </c>
      <c r="L138" s="40"/>
      <c r="M138" s="199" t="s">
        <v>1</v>
      </c>
      <c r="N138" s="200" t="s">
        <v>44</v>
      </c>
      <c r="O138" s="7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3" t="s">
        <v>142</v>
      </c>
      <c r="AT138" s="203" t="s">
        <v>137</v>
      </c>
      <c r="AU138" s="203" t="s">
        <v>88</v>
      </c>
      <c r="AY138" s="18" t="s">
        <v>135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8" t="s">
        <v>86</v>
      </c>
      <c r="BK138" s="204">
        <f>ROUND(I138*H138,2)</f>
        <v>0</v>
      </c>
      <c r="BL138" s="18" t="s">
        <v>142</v>
      </c>
      <c r="BM138" s="203" t="s">
        <v>161</v>
      </c>
    </row>
    <row r="139" spans="1:65" s="13" customFormat="1">
      <c r="B139" s="205"/>
      <c r="C139" s="206"/>
      <c r="D139" s="207" t="s">
        <v>155</v>
      </c>
      <c r="E139" s="208" t="s">
        <v>1</v>
      </c>
      <c r="F139" s="209" t="s">
        <v>162</v>
      </c>
      <c r="G139" s="206"/>
      <c r="H139" s="210">
        <v>40.6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155</v>
      </c>
      <c r="AU139" s="216" t="s">
        <v>88</v>
      </c>
      <c r="AV139" s="13" t="s">
        <v>88</v>
      </c>
      <c r="AW139" s="13" t="s">
        <v>34</v>
      </c>
      <c r="AX139" s="13" t="s">
        <v>86</v>
      </c>
      <c r="AY139" s="216" t="s">
        <v>135</v>
      </c>
    </row>
    <row r="140" spans="1:65" s="2" customFormat="1" ht="62.65" customHeight="1">
      <c r="A140" s="35"/>
      <c r="B140" s="36"/>
      <c r="C140" s="192" t="s">
        <v>163</v>
      </c>
      <c r="D140" s="192" t="s">
        <v>137</v>
      </c>
      <c r="E140" s="193" t="s">
        <v>164</v>
      </c>
      <c r="F140" s="194" t="s">
        <v>165</v>
      </c>
      <c r="G140" s="195" t="s">
        <v>160</v>
      </c>
      <c r="H140" s="196">
        <v>38.22</v>
      </c>
      <c r="I140" s="197"/>
      <c r="J140" s="198">
        <f>ROUND(I140*H140,2)</f>
        <v>0</v>
      </c>
      <c r="K140" s="194" t="s">
        <v>141</v>
      </c>
      <c r="L140" s="40"/>
      <c r="M140" s="199" t="s">
        <v>1</v>
      </c>
      <c r="N140" s="200" t="s">
        <v>44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142</v>
      </c>
      <c r="AT140" s="203" t="s">
        <v>137</v>
      </c>
      <c r="AU140" s="203" t="s">
        <v>88</v>
      </c>
      <c r="AY140" s="18" t="s">
        <v>135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86</v>
      </c>
      <c r="BK140" s="204">
        <f>ROUND(I140*H140,2)</f>
        <v>0</v>
      </c>
      <c r="BL140" s="18" t="s">
        <v>142</v>
      </c>
      <c r="BM140" s="203" t="s">
        <v>166</v>
      </c>
    </row>
    <row r="141" spans="1:65" s="13" customFormat="1">
      <c r="B141" s="205"/>
      <c r="C141" s="206"/>
      <c r="D141" s="207" t="s">
        <v>155</v>
      </c>
      <c r="E141" s="208" t="s">
        <v>1</v>
      </c>
      <c r="F141" s="209" t="s">
        <v>162</v>
      </c>
      <c r="G141" s="206"/>
      <c r="H141" s="210">
        <v>40.6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79</v>
      </c>
      <c r="AY141" s="216" t="s">
        <v>135</v>
      </c>
    </row>
    <row r="142" spans="1:65" s="13" customFormat="1">
      <c r="B142" s="205"/>
      <c r="C142" s="206"/>
      <c r="D142" s="207" t="s">
        <v>155</v>
      </c>
      <c r="E142" s="208" t="s">
        <v>1</v>
      </c>
      <c r="F142" s="209" t="s">
        <v>167</v>
      </c>
      <c r="G142" s="206"/>
      <c r="H142" s="210">
        <v>-2.38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155</v>
      </c>
      <c r="AU142" s="216" t="s">
        <v>88</v>
      </c>
      <c r="AV142" s="13" t="s">
        <v>88</v>
      </c>
      <c r="AW142" s="13" t="s">
        <v>34</v>
      </c>
      <c r="AX142" s="13" t="s">
        <v>79</v>
      </c>
      <c r="AY142" s="216" t="s">
        <v>135</v>
      </c>
    </row>
    <row r="143" spans="1:65" s="14" customFormat="1">
      <c r="B143" s="217"/>
      <c r="C143" s="218"/>
      <c r="D143" s="207" t="s">
        <v>155</v>
      </c>
      <c r="E143" s="219" t="s">
        <v>1</v>
      </c>
      <c r="F143" s="220" t="s">
        <v>168</v>
      </c>
      <c r="G143" s="218"/>
      <c r="H143" s="221">
        <v>38.22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155</v>
      </c>
      <c r="AU143" s="227" t="s">
        <v>88</v>
      </c>
      <c r="AV143" s="14" t="s">
        <v>142</v>
      </c>
      <c r="AW143" s="14" t="s">
        <v>34</v>
      </c>
      <c r="AX143" s="14" t="s">
        <v>86</v>
      </c>
      <c r="AY143" s="227" t="s">
        <v>135</v>
      </c>
    </row>
    <row r="144" spans="1:65" s="2" customFormat="1" ht="66.75" customHeight="1">
      <c r="A144" s="35"/>
      <c r="B144" s="36"/>
      <c r="C144" s="192" t="s">
        <v>169</v>
      </c>
      <c r="D144" s="192" t="s">
        <v>137</v>
      </c>
      <c r="E144" s="193" t="s">
        <v>170</v>
      </c>
      <c r="F144" s="194" t="s">
        <v>171</v>
      </c>
      <c r="G144" s="195" t="s">
        <v>160</v>
      </c>
      <c r="H144" s="196">
        <v>191.1</v>
      </c>
      <c r="I144" s="197"/>
      <c r="J144" s="198">
        <f>ROUND(I144*H144,2)</f>
        <v>0</v>
      </c>
      <c r="K144" s="194" t="s">
        <v>141</v>
      </c>
      <c r="L144" s="40"/>
      <c r="M144" s="199" t="s">
        <v>1</v>
      </c>
      <c r="N144" s="200" t="s">
        <v>44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142</v>
      </c>
      <c r="AT144" s="203" t="s">
        <v>137</v>
      </c>
      <c r="AU144" s="203" t="s">
        <v>88</v>
      </c>
      <c r="AY144" s="18" t="s">
        <v>135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86</v>
      </c>
      <c r="BK144" s="204">
        <f>ROUND(I144*H144,2)</f>
        <v>0</v>
      </c>
      <c r="BL144" s="18" t="s">
        <v>142</v>
      </c>
      <c r="BM144" s="203" t="s">
        <v>172</v>
      </c>
    </row>
    <row r="145" spans="1:65" s="15" customFormat="1">
      <c r="B145" s="228"/>
      <c r="C145" s="229"/>
      <c r="D145" s="207" t="s">
        <v>155</v>
      </c>
      <c r="E145" s="230" t="s">
        <v>1</v>
      </c>
      <c r="F145" s="231" t="s">
        <v>173</v>
      </c>
      <c r="G145" s="229"/>
      <c r="H145" s="230" t="s">
        <v>1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155</v>
      </c>
      <c r="AU145" s="237" t="s">
        <v>88</v>
      </c>
      <c r="AV145" s="15" t="s">
        <v>86</v>
      </c>
      <c r="AW145" s="15" t="s">
        <v>34</v>
      </c>
      <c r="AX145" s="15" t="s">
        <v>79</v>
      </c>
      <c r="AY145" s="237" t="s">
        <v>135</v>
      </c>
    </row>
    <row r="146" spans="1:65" s="13" customFormat="1">
      <c r="B146" s="205"/>
      <c r="C146" s="206"/>
      <c r="D146" s="207" t="s">
        <v>155</v>
      </c>
      <c r="E146" s="208" t="s">
        <v>1</v>
      </c>
      <c r="F146" s="209" t="s">
        <v>174</v>
      </c>
      <c r="G146" s="206"/>
      <c r="H146" s="210">
        <v>191.1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155</v>
      </c>
      <c r="AU146" s="216" t="s">
        <v>88</v>
      </c>
      <c r="AV146" s="13" t="s">
        <v>88</v>
      </c>
      <c r="AW146" s="13" t="s">
        <v>34</v>
      </c>
      <c r="AX146" s="13" t="s">
        <v>86</v>
      </c>
      <c r="AY146" s="216" t="s">
        <v>135</v>
      </c>
    </row>
    <row r="147" spans="1:65" s="2" customFormat="1" ht="44.25" customHeight="1">
      <c r="A147" s="35"/>
      <c r="B147" s="36"/>
      <c r="C147" s="192" t="s">
        <v>175</v>
      </c>
      <c r="D147" s="192" t="s">
        <v>137</v>
      </c>
      <c r="E147" s="193" t="s">
        <v>176</v>
      </c>
      <c r="F147" s="194" t="s">
        <v>177</v>
      </c>
      <c r="G147" s="195" t="s">
        <v>178</v>
      </c>
      <c r="H147" s="196">
        <v>343.98</v>
      </c>
      <c r="I147" s="197"/>
      <c r="J147" s="198">
        <f>ROUND(I147*H147,2)</f>
        <v>0</v>
      </c>
      <c r="K147" s="194" t="s">
        <v>141</v>
      </c>
      <c r="L147" s="40"/>
      <c r="M147" s="199" t="s">
        <v>1</v>
      </c>
      <c r="N147" s="200" t="s">
        <v>44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142</v>
      </c>
      <c r="AT147" s="203" t="s">
        <v>137</v>
      </c>
      <c r="AU147" s="203" t="s">
        <v>88</v>
      </c>
      <c r="AY147" s="18" t="s">
        <v>135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86</v>
      </c>
      <c r="BK147" s="204">
        <f>ROUND(I147*H147,2)</f>
        <v>0</v>
      </c>
      <c r="BL147" s="18" t="s">
        <v>142</v>
      </c>
      <c r="BM147" s="203" t="s">
        <v>179</v>
      </c>
    </row>
    <row r="148" spans="1:65" s="13" customFormat="1">
      <c r="B148" s="205"/>
      <c r="C148" s="206"/>
      <c r="D148" s="207" t="s">
        <v>155</v>
      </c>
      <c r="E148" s="208" t="s">
        <v>1</v>
      </c>
      <c r="F148" s="209" t="s">
        <v>180</v>
      </c>
      <c r="G148" s="206"/>
      <c r="H148" s="210">
        <v>343.98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155</v>
      </c>
      <c r="AU148" s="216" t="s">
        <v>88</v>
      </c>
      <c r="AV148" s="13" t="s">
        <v>88</v>
      </c>
      <c r="AW148" s="13" t="s">
        <v>34</v>
      </c>
      <c r="AX148" s="13" t="s">
        <v>86</v>
      </c>
      <c r="AY148" s="216" t="s">
        <v>135</v>
      </c>
    </row>
    <row r="149" spans="1:65" s="2" customFormat="1" ht="44.25" customHeight="1">
      <c r="A149" s="35"/>
      <c r="B149" s="36"/>
      <c r="C149" s="192" t="s">
        <v>181</v>
      </c>
      <c r="D149" s="192" t="s">
        <v>137</v>
      </c>
      <c r="E149" s="193" t="s">
        <v>182</v>
      </c>
      <c r="F149" s="194" t="s">
        <v>183</v>
      </c>
      <c r="G149" s="195" t="s">
        <v>160</v>
      </c>
      <c r="H149" s="196">
        <v>2.38</v>
      </c>
      <c r="I149" s="197"/>
      <c r="J149" s="198">
        <f>ROUND(I149*H149,2)</f>
        <v>0</v>
      </c>
      <c r="K149" s="194" t="s">
        <v>141</v>
      </c>
      <c r="L149" s="40"/>
      <c r="M149" s="199" t="s">
        <v>1</v>
      </c>
      <c r="N149" s="200" t="s">
        <v>44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142</v>
      </c>
      <c r="AT149" s="203" t="s">
        <v>137</v>
      </c>
      <c r="AU149" s="203" t="s">
        <v>88</v>
      </c>
      <c r="AY149" s="18" t="s">
        <v>135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86</v>
      </c>
      <c r="BK149" s="204">
        <f>ROUND(I149*H149,2)</f>
        <v>0</v>
      </c>
      <c r="BL149" s="18" t="s">
        <v>142</v>
      </c>
      <c r="BM149" s="203" t="s">
        <v>184</v>
      </c>
    </row>
    <row r="150" spans="1:65" s="15" customFormat="1">
      <c r="B150" s="228"/>
      <c r="C150" s="229"/>
      <c r="D150" s="207" t="s">
        <v>155</v>
      </c>
      <c r="E150" s="230" t="s">
        <v>1</v>
      </c>
      <c r="F150" s="231" t="s">
        <v>185</v>
      </c>
      <c r="G150" s="229"/>
      <c r="H150" s="230" t="s">
        <v>1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155</v>
      </c>
      <c r="AU150" s="237" t="s">
        <v>88</v>
      </c>
      <c r="AV150" s="15" t="s">
        <v>86</v>
      </c>
      <c r="AW150" s="15" t="s">
        <v>34</v>
      </c>
      <c r="AX150" s="15" t="s">
        <v>79</v>
      </c>
      <c r="AY150" s="237" t="s">
        <v>135</v>
      </c>
    </row>
    <row r="151" spans="1:65" s="13" customFormat="1">
      <c r="B151" s="205"/>
      <c r="C151" s="206"/>
      <c r="D151" s="207" t="s">
        <v>155</v>
      </c>
      <c r="E151" s="208" t="s">
        <v>1</v>
      </c>
      <c r="F151" s="209" t="s">
        <v>186</v>
      </c>
      <c r="G151" s="206"/>
      <c r="H151" s="210">
        <v>2.38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155</v>
      </c>
      <c r="AU151" s="216" t="s">
        <v>88</v>
      </c>
      <c r="AV151" s="13" t="s">
        <v>88</v>
      </c>
      <c r="AW151" s="13" t="s">
        <v>34</v>
      </c>
      <c r="AX151" s="13" t="s">
        <v>86</v>
      </c>
      <c r="AY151" s="216" t="s">
        <v>135</v>
      </c>
    </row>
    <row r="152" spans="1:65" s="12" customFormat="1" ht="22.9" customHeight="1">
      <c r="B152" s="176"/>
      <c r="C152" s="177"/>
      <c r="D152" s="178" t="s">
        <v>78</v>
      </c>
      <c r="E152" s="190" t="s">
        <v>88</v>
      </c>
      <c r="F152" s="190" t="s">
        <v>187</v>
      </c>
      <c r="G152" s="177"/>
      <c r="H152" s="177"/>
      <c r="I152" s="180"/>
      <c r="J152" s="191">
        <f>BK152</f>
        <v>0</v>
      </c>
      <c r="K152" s="177"/>
      <c r="L152" s="182"/>
      <c r="M152" s="183"/>
      <c r="N152" s="184"/>
      <c r="O152" s="184"/>
      <c r="P152" s="185">
        <f>SUM(P153:P156)</f>
        <v>0</v>
      </c>
      <c r="Q152" s="184"/>
      <c r="R152" s="185">
        <f>SUM(R153:R156)</f>
        <v>2.8592639999999999E-2</v>
      </c>
      <c r="S152" s="184"/>
      <c r="T152" s="186">
        <f>SUM(T153:T156)</f>
        <v>0</v>
      </c>
      <c r="AR152" s="187" t="s">
        <v>86</v>
      </c>
      <c r="AT152" s="188" t="s">
        <v>78</v>
      </c>
      <c r="AU152" s="188" t="s">
        <v>86</v>
      </c>
      <c r="AY152" s="187" t="s">
        <v>135</v>
      </c>
      <c r="BK152" s="189">
        <f>SUM(BK153:BK156)</f>
        <v>0</v>
      </c>
    </row>
    <row r="153" spans="1:65" s="2" customFormat="1" ht="44.25" customHeight="1">
      <c r="A153" s="35"/>
      <c r="B153" s="36"/>
      <c r="C153" s="192" t="s">
        <v>188</v>
      </c>
      <c r="D153" s="192" t="s">
        <v>137</v>
      </c>
      <c r="E153" s="193" t="s">
        <v>189</v>
      </c>
      <c r="F153" s="194" t="s">
        <v>190</v>
      </c>
      <c r="G153" s="195" t="s">
        <v>160</v>
      </c>
      <c r="H153" s="196">
        <v>16.11</v>
      </c>
      <c r="I153" s="197"/>
      <c r="J153" s="198">
        <f>ROUND(I153*H153,2)</f>
        <v>0</v>
      </c>
      <c r="K153" s="194" t="s">
        <v>141</v>
      </c>
      <c r="L153" s="40"/>
      <c r="M153" s="199" t="s">
        <v>1</v>
      </c>
      <c r="N153" s="200" t="s">
        <v>44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142</v>
      </c>
      <c r="AT153" s="203" t="s">
        <v>137</v>
      </c>
      <c r="AU153" s="203" t="s">
        <v>88</v>
      </c>
      <c r="AY153" s="18" t="s">
        <v>135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86</v>
      </c>
      <c r="BK153" s="204">
        <f>ROUND(I153*H153,2)</f>
        <v>0</v>
      </c>
      <c r="BL153" s="18" t="s">
        <v>142</v>
      </c>
      <c r="BM153" s="203" t="s">
        <v>191</v>
      </c>
    </row>
    <row r="154" spans="1:65" s="2" customFormat="1" ht="44.25" customHeight="1">
      <c r="A154" s="35"/>
      <c r="B154" s="36"/>
      <c r="C154" s="192" t="s">
        <v>192</v>
      </c>
      <c r="D154" s="192" t="s">
        <v>137</v>
      </c>
      <c r="E154" s="193" t="s">
        <v>193</v>
      </c>
      <c r="F154" s="194" t="s">
        <v>194</v>
      </c>
      <c r="G154" s="195" t="s">
        <v>160</v>
      </c>
      <c r="H154" s="196">
        <v>18.79</v>
      </c>
      <c r="I154" s="197"/>
      <c r="J154" s="198">
        <f>ROUND(I154*H154,2)</f>
        <v>0</v>
      </c>
      <c r="K154" s="194" t="s">
        <v>1</v>
      </c>
      <c r="L154" s="40"/>
      <c r="M154" s="199" t="s">
        <v>1</v>
      </c>
      <c r="N154" s="200" t="s">
        <v>44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142</v>
      </c>
      <c r="AT154" s="203" t="s">
        <v>137</v>
      </c>
      <c r="AU154" s="203" t="s">
        <v>88</v>
      </c>
      <c r="AY154" s="18" t="s">
        <v>135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86</v>
      </c>
      <c r="BK154" s="204">
        <f>ROUND(I154*H154,2)</f>
        <v>0</v>
      </c>
      <c r="BL154" s="18" t="s">
        <v>142</v>
      </c>
      <c r="BM154" s="203" t="s">
        <v>195</v>
      </c>
    </row>
    <row r="155" spans="1:65" s="2" customFormat="1" ht="24.2" customHeight="1">
      <c r="A155" s="35"/>
      <c r="B155" s="36"/>
      <c r="C155" s="192" t="s">
        <v>196</v>
      </c>
      <c r="D155" s="192" t="s">
        <v>137</v>
      </c>
      <c r="E155" s="193" t="s">
        <v>197</v>
      </c>
      <c r="F155" s="194" t="s">
        <v>198</v>
      </c>
      <c r="G155" s="195" t="s">
        <v>199</v>
      </c>
      <c r="H155" s="196">
        <v>58.4</v>
      </c>
      <c r="I155" s="197"/>
      <c r="J155" s="198">
        <f>ROUND(I155*H155,2)</f>
        <v>0</v>
      </c>
      <c r="K155" s="194" t="s">
        <v>141</v>
      </c>
      <c r="L155" s="40"/>
      <c r="M155" s="199" t="s">
        <v>1</v>
      </c>
      <c r="N155" s="200" t="s">
        <v>44</v>
      </c>
      <c r="O155" s="72"/>
      <c r="P155" s="201">
        <f>O155*H155</f>
        <v>0</v>
      </c>
      <c r="Q155" s="201">
        <v>4.8959999999999997E-4</v>
      </c>
      <c r="R155" s="201">
        <f>Q155*H155</f>
        <v>2.8592639999999999E-2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142</v>
      </c>
      <c r="AT155" s="203" t="s">
        <v>137</v>
      </c>
      <c r="AU155" s="203" t="s">
        <v>88</v>
      </c>
      <c r="AY155" s="18" t="s">
        <v>135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86</v>
      </c>
      <c r="BK155" s="204">
        <f>ROUND(I155*H155,2)</f>
        <v>0</v>
      </c>
      <c r="BL155" s="18" t="s">
        <v>142</v>
      </c>
      <c r="BM155" s="203" t="s">
        <v>200</v>
      </c>
    </row>
    <row r="156" spans="1:65" s="13" customFormat="1">
      <c r="B156" s="205"/>
      <c r="C156" s="206"/>
      <c r="D156" s="207" t="s">
        <v>155</v>
      </c>
      <c r="E156" s="208" t="s">
        <v>1</v>
      </c>
      <c r="F156" s="209" t="s">
        <v>201</v>
      </c>
      <c r="G156" s="206"/>
      <c r="H156" s="210">
        <v>58.4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155</v>
      </c>
      <c r="AU156" s="216" t="s">
        <v>88</v>
      </c>
      <c r="AV156" s="13" t="s">
        <v>88</v>
      </c>
      <c r="AW156" s="13" t="s">
        <v>34</v>
      </c>
      <c r="AX156" s="13" t="s">
        <v>86</v>
      </c>
      <c r="AY156" s="216" t="s">
        <v>135</v>
      </c>
    </row>
    <row r="157" spans="1:65" s="12" customFormat="1" ht="22.9" customHeight="1">
      <c r="B157" s="176"/>
      <c r="C157" s="177"/>
      <c r="D157" s="178" t="s">
        <v>78</v>
      </c>
      <c r="E157" s="190" t="s">
        <v>142</v>
      </c>
      <c r="F157" s="190" t="s">
        <v>202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SUM(P158:P160)</f>
        <v>0</v>
      </c>
      <c r="Q157" s="184"/>
      <c r="R157" s="185">
        <f>SUM(R158:R160)</f>
        <v>0</v>
      </c>
      <c r="S157" s="184"/>
      <c r="T157" s="186">
        <f>SUM(T158:T160)</f>
        <v>0</v>
      </c>
      <c r="AR157" s="187" t="s">
        <v>86</v>
      </c>
      <c r="AT157" s="188" t="s">
        <v>78</v>
      </c>
      <c r="AU157" s="188" t="s">
        <v>86</v>
      </c>
      <c r="AY157" s="187" t="s">
        <v>135</v>
      </c>
      <c r="BK157" s="189">
        <f>SUM(BK158:BK160)</f>
        <v>0</v>
      </c>
    </row>
    <row r="158" spans="1:65" s="2" customFormat="1" ht="37.9" customHeight="1">
      <c r="A158" s="35"/>
      <c r="B158" s="36"/>
      <c r="C158" s="192" t="s">
        <v>203</v>
      </c>
      <c r="D158" s="192" t="s">
        <v>137</v>
      </c>
      <c r="E158" s="193" t="s">
        <v>204</v>
      </c>
      <c r="F158" s="194" t="s">
        <v>205</v>
      </c>
      <c r="G158" s="195" t="s">
        <v>160</v>
      </c>
      <c r="H158" s="196">
        <v>0.438</v>
      </c>
      <c r="I158" s="197"/>
      <c r="J158" s="198">
        <f>ROUND(I158*H158,2)</f>
        <v>0</v>
      </c>
      <c r="K158" s="194" t="s">
        <v>141</v>
      </c>
      <c r="L158" s="40"/>
      <c r="M158" s="199" t="s">
        <v>1</v>
      </c>
      <c r="N158" s="200" t="s">
        <v>44</v>
      </c>
      <c r="O158" s="7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3" t="s">
        <v>142</v>
      </c>
      <c r="AT158" s="203" t="s">
        <v>137</v>
      </c>
      <c r="AU158" s="203" t="s">
        <v>88</v>
      </c>
      <c r="AY158" s="18" t="s">
        <v>135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8" t="s">
        <v>86</v>
      </c>
      <c r="BK158" s="204">
        <f>ROUND(I158*H158,2)</f>
        <v>0</v>
      </c>
      <c r="BL158" s="18" t="s">
        <v>142</v>
      </c>
      <c r="BM158" s="203" t="s">
        <v>206</v>
      </c>
    </row>
    <row r="159" spans="1:65" s="15" customFormat="1">
      <c r="B159" s="228"/>
      <c r="C159" s="229"/>
      <c r="D159" s="207" t="s">
        <v>155</v>
      </c>
      <c r="E159" s="230" t="s">
        <v>1</v>
      </c>
      <c r="F159" s="231" t="s">
        <v>207</v>
      </c>
      <c r="G159" s="229"/>
      <c r="H159" s="230" t="s">
        <v>1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155</v>
      </c>
      <c r="AU159" s="237" t="s">
        <v>88</v>
      </c>
      <c r="AV159" s="15" t="s">
        <v>86</v>
      </c>
      <c r="AW159" s="15" t="s">
        <v>34</v>
      </c>
      <c r="AX159" s="15" t="s">
        <v>79</v>
      </c>
      <c r="AY159" s="237" t="s">
        <v>135</v>
      </c>
    </row>
    <row r="160" spans="1:65" s="13" customFormat="1">
      <c r="B160" s="205"/>
      <c r="C160" s="206"/>
      <c r="D160" s="207" t="s">
        <v>155</v>
      </c>
      <c r="E160" s="208" t="s">
        <v>1</v>
      </c>
      <c r="F160" s="209" t="s">
        <v>208</v>
      </c>
      <c r="G160" s="206"/>
      <c r="H160" s="210">
        <v>0.438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155</v>
      </c>
      <c r="AU160" s="216" t="s">
        <v>88</v>
      </c>
      <c r="AV160" s="13" t="s">
        <v>88</v>
      </c>
      <c r="AW160" s="13" t="s">
        <v>34</v>
      </c>
      <c r="AX160" s="13" t="s">
        <v>86</v>
      </c>
      <c r="AY160" s="216" t="s">
        <v>135</v>
      </c>
    </row>
    <row r="161" spans="1:65" s="12" customFormat="1" ht="22.9" customHeight="1">
      <c r="B161" s="176"/>
      <c r="C161" s="177"/>
      <c r="D161" s="178" t="s">
        <v>78</v>
      </c>
      <c r="E161" s="190" t="s">
        <v>175</v>
      </c>
      <c r="F161" s="190" t="s">
        <v>209</v>
      </c>
      <c r="G161" s="177"/>
      <c r="H161" s="177"/>
      <c r="I161" s="180"/>
      <c r="J161" s="191">
        <f>BK161</f>
        <v>0</v>
      </c>
      <c r="K161" s="177"/>
      <c r="L161" s="182"/>
      <c r="M161" s="183"/>
      <c r="N161" s="184"/>
      <c r="O161" s="184"/>
      <c r="P161" s="185">
        <f>SUM(P162:P169)</f>
        <v>0</v>
      </c>
      <c r="Q161" s="184"/>
      <c r="R161" s="185">
        <f>SUM(R162:R169)</f>
        <v>0.15558925000000001</v>
      </c>
      <c r="S161" s="184"/>
      <c r="T161" s="186">
        <f>SUM(T162:T169)</f>
        <v>0</v>
      </c>
      <c r="AR161" s="187" t="s">
        <v>86</v>
      </c>
      <c r="AT161" s="188" t="s">
        <v>78</v>
      </c>
      <c r="AU161" s="188" t="s">
        <v>86</v>
      </c>
      <c r="AY161" s="187" t="s">
        <v>135</v>
      </c>
      <c r="BK161" s="189">
        <f>SUM(BK162:BK169)</f>
        <v>0</v>
      </c>
    </row>
    <row r="162" spans="1:65" s="2" customFormat="1" ht="37.9" customHeight="1">
      <c r="A162" s="35"/>
      <c r="B162" s="36"/>
      <c r="C162" s="192" t="s">
        <v>210</v>
      </c>
      <c r="D162" s="192" t="s">
        <v>137</v>
      </c>
      <c r="E162" s="193" t="s">
        <v>211</v>
      </c>
      <c r="F162" s="194" t="s">
        <v>212</v>
      </c>
      <c r="G162" s="195" t="s">
        <v>140</v>
      </c>
      <c r="H162" s="196">
        <v>2</v>
      </c>
      <c r="I162" s="197"/>
      <c r="J162" s="198">
        <f>ROUND(I162*H162,2)</f>
        <v>0</v>
      </c>
      <c r="K162" s="194" t="s">
        <v>141</v>
      </c>
      <c r="L162" s="40"/>
      <c r="M162" s="199" t="s">
        <v>1</v>
      </c>
      <c r="N162" s="200" t="s">
        <v>44</v>
      </c>
      <c r="O162" s="72"/>
      <c r="P162" s="201">
        <f>O162*H162</f>
        <v>0</v>
      </c>
      <c r="Q162" s="201">
        <v>1.75E-6</v>
      </c>
      <c r="R162" s="201">
        <f>Q162*H162</f>
        <v>3.4999999999999999E-6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142</v>
      </c>
      <c r="AT162" s="203" t="s">
        <v>137</v>
      </c>
      <c r="AU162" s="203" t="s">
        <v>88</v>
      </c>
      <c r="AY162" s="18" t="s">
        <v>135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86</v>
      </c>
      <c r="BK162" s="204">
        <f>ROUND(I162*H162,2)</f>
        <v>0</v>
      </c>
      <c r="BL162" s="18" t="s">
        <v>142</v>
      </c>
      <c r="BM162" s="203" t="s">
        <v>213</v>
      </c>
    </row>
    <row r="163" spans="1:65" s="2" customFormat="1" ht="16.5" customHeight="1">
      <c r="A163" s="35"/>
      <c r="B163" s="36"/>
      <c r="C163" s="238" t="s">
        <v>8</v>
      </c>
      <c r="D163" s="238" t="s">
        <v>214</v>
      </c>
      <c r="E163" s="239" t="s">
        <v>215</v>
      </c>
      <c r="F163" s="240" t="s">
        <v>216</v>
      </c>
      <c r="G163" s="241" t="s">
        <v>140</v>
      </c>
      <c r="H163" s="242">
        <v>2</v>
      </c>
      <c r="I163" s="243"/>
      <c r="J163" s="244">
        <f>ROUND(I163*H163,2)</f>
        <v>0</v>
      </c>
      <c r="K163" s="240" t="s">
        <v>141</v>
      </c>
      <c r="L163" s="245"/>
      <c r="M163" s="246" t="s">
        <v>1</v>
      </c>
      <c r="N163" s="247" t="s">
        <v>44</v>
      </c>
      <c r="O163" s="72"/>
      <c r="P163" s="201">
        <f>O163*H163</f>
        <v>0</v>
      </c>
      <c r="Q163" s="201">
        <v>1.2E-4</v>
      </c>
      <c r="R163" s="201">
        <f>Q163*H163</f>
        <v>2.4000000000000001E-4</v>
      </c>
      <c r="S163" s="201">
        <v>0</v>
      </c>
      <c r="T163" s="20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3" t="s">
        <v>175</v>
      </c>
      <c r="AT163" s="203" t="s">
        <v>214</v>
      </c>
      <c r="AU163" s="203" t="s">
        <v>88</v>
      </c>
      <c r="AY163" s="18" t="s">
        <v>135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8" t="s">
        <v>86</v>
      </c>
      <c r="BK163" s="204">
        <f>ROUND(I163*H163,2)</f>
        <v>0</v>
      </c>
      <c r="BL163" s="18" t="s">
        <v>142</v>
      </c>
      <c r="BM163" s="203" t="s">
        <v>217</v>
      </c>
    </row>
    <row r="164" spans="1:65" s="2" customFormat="1" ht="44.25" customHeight="1">
      <c r="A164" s="35"/>
      <c r="B164" s="36"/>
      <c r="C164" s="192" t="s">
        <v>218</v>
      </c>
      <c r="D164" s="192" t="s">
        <v>137</v>
      </c>
      <c r="E164" s="193" t="s">
        <v>219</v>
      </c>
      <c r="F164" s="194" t="s">
        <v>220</v>
      </c>
      <c r="G164" s="195" t="s">
        <v>140</v>
      </c>
      <c r="H164" s="196">
        <v>2</v>
      </c>
      <c r="I164" s="197"/>
      <c r="J164" s="198">
        <f>ROUND(I164*H164,2)</f>
        <v>0</v>
      </c>
      <c r="K164" s="194" t="s">
        <v>1</v>
      </c>
      <c r="L164" s="40"/>
      <c r="M164" s="199" t="s">
        <v>1</v>
      </c>
      <c r="N164" s="200" t="s">
        <v>44</v>
      </c>
      <c r="O164" s="72"/>
      <c r="P164" s="201">
        <f>O164*H164</f>
        <v>0</v>
      </c>
      <c r="Q164" s="201">
        <v>6.5009999999999998E-2</v>
      </c>
      <c r="R164" s="201">
        <f>Q164*H164</f>
        <v>0.13002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142</v>
      </c>
      <c r="AT164" s="203" t="s">
        <v>137</v>
      </c>
      <c r="AU164" s="203" t="s">
        <v>88</v>
      </c>
      <c r="AY164" s="18" t="s">
        <v>135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86</v>
      </c>
      <c r="BK164" s="204">
        <f>ROUND(I164*H164,2)</f>
        <v>0</v>
      </c>
      <c r="BL164" s="18" t="s">
        <v>142</v>
      </c>
      <c r="BM164" s="203" t="s">
        <v>221</v>
      </c>
    </row>
    <row r="165" spans="1:65" s="15" customFormat="1">
      <c r="B165" s="228"/>
      <c r="C165" s="229"/>
      <c r="D165" s="207" t="s">
        <v>155</v>
      </c>
      <c r="E165" s="230" t="s">
        <v>1</v>
      </c>
      <c r="F165" s="231" t="s">
        <v>222</v>
      </c>
      <c r="G165" s="229"/>
      <c r="H165" s="230" t="s">
        <v>1</v>
      </c>
      <c r="I165" s="232"/>
      <c r="J165" s="229"/>
      <c r="K165" s="229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155</v>
      </c>
      <c r="AU165" s="237" t="s">
        <v>88</v>
      </c>
      <c r="AV165" s="15" t="s">
        <v>86</v>
      </c>
      <c r="AW165" s="15" t="s">
        <v>34</v>
      </c>
      <c r="AX165" s="15" t="s">
        <v>79</v>
      </c>
      <c r="AY165" s="237" t="s">
        <v>135</v>
      </c>
    </row>
    <row r="166" spans="1:65" s="15" customFormat="1">
      <c r="B166" s="228"/>
      <c r="C166" s="229"/>
      <c r="D166" s="207" t="s">
        <v>155</v>
      </c>
      <c r="E166" s="230" t="s">
        <v>1</v>
      </c>
      <c r="F166" s="231" t="s">
        <v>223</v>
      </c>
      <c r="G166" s="229"/>
      <c r="H166" s="230" t="s">
        <v>1</v>
      </c>
      <c r="I166" s="232"/>
      <c r="J166" s="229"/>
      <c r="K166" s="229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155</v>
      </c>
      <c r="AU166" s="237" t="s">
        <v>88</v>
      </c>
      <c r="AV166" s="15" t="s">
        <v>86</v>
      </c>
      <c r="AW166" s="15" t="s">
        <v>34</v>
      </c>
      <c r="AX166" s="15" t="s">
        <v>79</v>
      </c>
      <c r="AY166" s="237" t="s">
        <v>135</v>
      </c>
    </row>
    <row r="167" spans="1:65" s="13" customFormat="1">
      <c r="B167" s="205"/>
      <c r="C167" s="206"/>
      <c r="D167" s="207" t="s">
        <v>155</v>
      </c>
      <c r="E167" s="208" t="s">
        <v>1</v>
      </c>
      <c r="F167" s="209" t="s">
        <v>88</v>
      </c>
      <c r="G167" s="206"/>
      <c r="H167" s="210">
        <v>2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155</v>
      </c>
      <c r="AU167" s="216" t="s">
        <v>88</v>
      </c>
      <c r="AV167" s="13" t="s">
        <v>88</v>
      </c>
      <c r="AW167" s="13" t="s">
        <v>34</v>
      </c>
      <c r="AX167" s="13" t="s">
        <v>86</v>
      </c>
      <c r="AY167" s="216" t="s">
        <v>135</v>
      </c>
    </row>
    <row r="168" spans="1:65" s="2" customFormat="1" ht="37.9" customHeight="1">
      <c r="A168" s="35"/>
      <c r="B168" s="36"/>
      <c r="C168" s="192" t="s">
        <v>224</v>
      </c>
      <c r="D168" s="192" t="s">
        <v>137</v>
      </c>
      <c r="E168" s="193" t="s">
        <v>225</v>
      </c>
      <c r="F168" s="194" t="s">
        <v>226</v>
      </c>
      <c r="G168" s="195" t="s">
        <v>140</v>
      </c>
      <c r="H168" s="196">
        <v>2</v>
      </c>
      <c r="I168" s="197"/>
      <c r="J168" s="198">
        <f>ROUND(I168*H168,2)</f>
        <v>0</v>
      </c>
      <c r="K168" s="194" t="s">
        <v>141</v>
      </c>
      <c r="L168" s="40"/>
      <c r="M168" s="199" t="s">
        <v>1</v>
      </c>
      <c r="N168" s="200" t="s">
        <v>44</v>
      </c>
      <c r="O168" s="72"/>
      <c r="P168" s="201">
        <f>O168*H168</f>
        <v>0</v>
      </c>
      <c r="Q168" s="201">
        <v>6.1988750000000004E-3</v>
      </c>
      <c r="R168" s="201">
        <f>Q168*H168</f>
        <v>1.2397750000000001E-2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142</v>
      </c>
      <c r="AT168" s="203" t="s">
        <v>137</v>
      </c>
      <c r="AU168" s="203" t="s">
        <v>88</v>
      </c>
      <c r="AY168" s="18" t="s">
        <v>135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86</v>
      </c>
      <c r="BK168" s="204">
        <f>ROUND(I168*H168,2)</f>
        <v>0</v>
      </c>
      <c r="BL168" s="18" t="s">
        <v>142</v>
      </c>
      <c r="BM168" s="203" t="s">
        <v>227</v>
      </c>
    </row>
    <row r="169" spans="1:65" s="2" customFormat="1" ht="33" customHeight="1">
      <c r="A169" s="35"/>
      <c r="B169" s="36"/>
      <c r="C169" s="192" t="s">
        <v>228</v>
      </c>
      <c r="D169" s="192" t="s">
        <v>137</v>
      </c>
      <c r="E169" s="193" t="s">
        <v>229</v>
      </c>
      <c r="F169" s="194" t="s">
        <v>230</v>
      </c>
      <c r="G169" s="195" t="s">
        <v>140</v>
      </c>
      <c r="H169" s="196">
        <v>2</v>
      </c>
      <c r="I169" s="197"/>
      <c r="J169" s="198">
        <f>ROUND(I169*H169,2)</f>
        <v>0</v>
      </c>
      <c r="K169" s="194" t="s">
        <v>141</v>
      </c>
      <c r="L169" s="40"/>
      <c r="M169" s="199" t="s">
        <v>1</v>
      </c>
      <c r="N169" s="200" t="s">
        <v>44</v>
      </c>
      <c r="O169" s="72"/>
      <c r="P169" s="201">
        <f>O169*H169</f>
        <v>0</v>
      </c>
      <c r="Q169" s="201">
        <v>6.4640000000000001E-3</v>
      </c>
      <c r="R169" s="201">
        <f>Q169*H169</f>
        <v>1.2928E-2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142</v>
      </c>
      <c r="AT169" s="203" t="s">
        <v>137</v>
      </c>
      <c r="AU169" s="203" t="s">
        <v>88</v>
      </c>
      <c r="AY169" s="18" t="s">
        <v>135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86</v>
      </c>
      <c r="BK169" s="204">
        <f>ROUND(I169*H169,2)</f>
        <v>0</v>
      </c>
      <c r="BL169" s="18" t="s">
        <v>142</v>
      </c>
      <c r="BM169" s="203" t="s">
        <v>231</v>
      </c>
    </row>
    <row r="170" spans="1:65" s="12" customFormat="1" ht="22.9" customHeight="1">
      <c r="B170" s="176"/>
      <c r="C170" s="177"/>
      <c r="D170" s="178" t="s">
        <v>78</v>
      </c>
      <c r="E170" s="190" t="s">
        <v>181</v>
      </c>
      <c r="F170" s="190" t="s">
        <v>232</v>
      </c>
      <c r="G170" s="177"/>
      <c r="H170" s="177"/>
      <c r="I170" s="180"/>
      <c r="J170" s="191">
        <f>BK170</f>
        <v>0</v>
      </c>
      <c r="K170" s="177"/>
      <c r="L170" s="182"/>
      <c r="M170" s="183"/>
      <c r="N170" s="184"/>
      <c r="O170" s="184"/>
      <c r="P170" s="185">
        <f>SUM(P171:P174)</f>
        <v>0</v>
      </c>
      <c r="Q170" s="184"/>
      <c r="R170" s="185">
        <f>SUM(R171:R174)</f>
        <v>6.3879887000000002</v>
      </c>
      <c r="S170" s="184"/>
      <c r="T170" s="186">
        <f>SUM(T171:T174)</f>
        <v>0</v>
      </c>
      <c r="AR170" s="187" t="s">
        <v>86</v>
      </c>
      <c r="AT170" s="188" t="s">
        <v>78</v>
      </c>
      <c r="AU170" s="188" t="s">
        <v>86</v>
      </c>
      <c r="AY170" s="187" t="s">
        <v>135</v>
      </c>
      <c r="BK170" s="189">
        <f>SUM(BK171:BK174)</f>
        <v>0</v>
      </c>
    </row>
    <row r="171" spans="1:65" s="2" customFormat="1" ht="44.25" customHeight="1">
      <c r="A171" s="35"/>
      <c r="B171" s="36"/>
      <c r="C171" s="192" t="s">
        <v>233</v>
      </c>
      <c r="D171" s="192" t="s">
        <v>137</v>
      </c>
      <c r="E171" s="193" t="s">
        <v>234</v>
      </c>
      <c r="F171" s="194" t="s">
        <v>235</v>
      </c>
      <c r="G171" s="195" t="s">
        <v>199</v>
      </c>
      <c r="H171" s="196">
        <v>43.2</v>
      </c>
      <c r="I171" s="197"/>
      <c r="J171" s="198">
        <f>ROUND(I171*H171,2)</f>
        <v>0</v>
      </c>
      <c r="K171" s="194" t="s">
        <v>141</v>
      </c>
      <c r="L171" s="40"/>
      <c r="M171" s="199" t="s">
        <v>1</v>
      </c>
      <c r="N171" s="200" t="s">
        <v>44</v>
      </c>
      <c r="O171" s="72"/>
      <c r="P171" s="201">
        <f>O171*H171</f>
        <v>0</v>
      </c>
      <c r="Q171" s="201">
        <v>0.10094599999999999</v>
      </c>
      <c r="R171" s="201">
        <f>Q171*H171</f>
        <v>4.3608672000000004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142</v>
      </c>
      <c r="AT171" s="203" t="s">
        <v>137</v>
      </c>
      <c r="AU171" s="203" t="s">
        <v>88</v>
      </c>
      <c r="AY171" s="18" t="s">
        <v>135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86</v>
      </c>
      <c r="BK171" s="204">
        <f>ROUND(I171*H171,2)</f>
        <v>0</v>
      </c>
      <c r="BL171" s="18" t="s">
        <v>142</v>
      </c>
      <c r="BM171" s="203" t="s">
        <v>236</v>
      </c>
    </row>
    <row r="172" spans="1:65" s="2" customFormat="1" ht="16.5" customHeight="1">
      <c r="A172" s="35"/>
      <c r="B172" s="36"/>
      <c r="C172" s="238" t="s">
        <v>237</v>
      </c>
      <c r="D172" s="238" t="s">
        <v>214</v>
      </c>
      <c r="E172" s="239" t="s">
        <v>238</v>
      </c>
      <c r="F172" s="240" t="s">
        <v>239</v>
      </c>
      <c r="G172" s="241" t="s">
        <v>199</v>
      </c>
      <c r="H172" s="242">
        <v>43.2</v>
      </c>
      <c r="I172" s="243"/>
      <c r="J172" s="244">
        <f>ROUND(I172*H172,2)</f>
        <v>0</v>
      </c>
      <c r="K172" s="240" t="s">
        <v>141</v>
      </c>
      <c r="L172" s="245"/>
      <c r="M172" s="246" t="s">
        <v>1</v>
      </c>
      <c r="N172" s="247" t="s">
        <v>44</v>
      </c>
      <c r="O172" s="72"/>
      <c r="P172" s="201">
        <f>O172*H172</f>
        <v>0</v>
      </c>
      <c r="Q172" s="201">
        <v>4.4999999999999998E-2</v>
      </c>
      <c r="R172" s="201">
        <f>Q172*H172</f>
        <v>1.944</v>
      </c>
      <c r="S172" s="201">
        <v>0</v>
      </c>
      <c r="T172" s="20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3" t="s">
        <v>175</v>
      </c>
      <c r="AT172" s="203" t="s">
        <v>214</v>
      </c>
      <c r="AU172" s="203" t="s">
        <v>88</v>
      </c>
      <c r="AY172" s="18" t="s">
        <v>135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8" t="s">
        <v>86</v>
      </c>
      <c r="BK172" s="204">
        <f>ROUND(I172*H172,2)</f>
        <v>0</v>
      </c>
      <c r="BL172" s="18" t="s">
        <v>142</v>
      </c>
      <c r="BM172" s="203" t="s">
        <v>240</v>
      </c>
    </row>
    <row r="173" spans="1:65" s="2" customFormat="1" ht="24.2" customHeight="1">
      <c r="A173" s="35"/>
      <c r="B173" s="36"/>
      <c r="C173" s="192" t="s">
        <v>7</v>
      </c>
      <c r="D173" s="192" t="s">
        <v>137</v>
      </c>
      <c r="E173" s="193" t="s">
        <v>241</v>
      </c>
      <c r="F173" s="194" t="s">
        <v>242</v>
      </c>
      <c r="G173" s="195" t="s">
        <v>150</v>
      </c>
      <c r="H173" s="196">
        <v>177.8</v>
      </c>
      <c r="I173" s="197"/>
      <c r="J173" s="198">
        <f>ROUND(I173*H173,2)</f>
        <v>0</v>
      </c>
      <c r="K173" s="194" t="s">
        <v>141</v>
      </c>
      <c r="L173" s="40"/>
      <c r="M173" s="199" t="s">
        <v>1</v>
      </c>
      <c r="N173" s="200" t="s">
        <v>44</v>
      </c>
      <c r="O173" s="72"/>
      <c r="P173" s="201">
        <f>O173*H173</f>
        <v>0</v>
      </c>
      <c r="Q173" s="201">
        <v>4.6749999999999998E-4</v>
      </c>
      <c r="R173" s="201">
        <f>Q173*H173</f>
        <v>8.3121500000000001E-2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142</v>
      </c>
      <c r="AT173" s="203" t="s">
        <v>137</v>
      </c>
      <c r="AU173" s="203" t="s">
        <v>88</v>
      </c>
      <c r="AY173" s="18" t="s">
        <v>135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86</v>
      </c>
      <c r="BK173" s="204">
        <f>ROUND(I173*H173,2)</f>
        <v>0</v>
      </c>
      <c r="BL173" s="18" t="s">
        <v>142</v>
      </c>
      <c r="BM173" s="203" t="s">
        <v>243</v>
      </c>
    </row>
    <row r="174" spans="1:65" s="13" customFormat="1">
      <c r="B174" s="205"/>
      <c r="C174" s="206"/>
      <c r="D174" s="207" t="s">
        <v>155</v>
      </c>
      <c r="E174" s="208" t="s">
        <v>1</v>
      </c>
      <c r="F174" s="209" t="s">
        <v>244</v>
      </c>
      <c r="G174" s="206"/>
      <c r="H174" s="210">
        <v>177.8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155</v>
      </c>
      <c r="AU174" s="216" t="s">
        <v>88</v>
      </c>
      <c r="AV174" s="13" t="s">
        <v>88</v>
      </c>
      <c r="AW174" s="13" t="s">
        <v>34</v>
      </c>
      <c r="AX174" s="13" t="s">
        <v>86</v>
      </c>
      <c r="AY174" s="216" t="s">
        <v>135</v>
      </c>
    </row>
    <row r="175" spans="1:65" s="12" customFormat="1" ht="22.9" customHeight="1">
      <c r="B175" s="176"/>
      <c r="C175" s="177"/>
      <c r="D175" s="178" t="s">
        <v>78</v>
      </c>
      <c r="E175" s="190" t="s">
        <v>245</v>
      </c>
      <c r="F175" s="190" t="s">
        <v>246</v>
      </c>
      <c r="G175" s="177"/>
      <c r="H175" s="177"/>
      <c r="I175" s="180"/>
      <c r="J175" s="191">
        <f>BK175</f>
        <v>0</v>
      </c>
      <c r="K175" s="177"/>
      <c r="L175" s="182"/>
      <c r="M175" s="183"/>
      <c r="N175" s="184"/>
      <c r="O175" s="184"/>
      <c r="P175" s="185">
        <f>SUM(P176:P189)</f>
        <v>0</v>
      </c>
      <c r="Q175" s="184"/>
      <c r="R175" s="185">
        <f>SUM(R176:R189)</f>
        <v>0</v>
      </c>
      <c r="S175" s="184"/>
      <c r="T175" s="186">
        <f>SUM(T176:T189)</f>
        <v>0</v>
      </c>
      <c r="AR175" s="187" t="s">
        <v>86</v>
      </c>
      <c r="AT175" s="188" t="s">
        <v>78</v>
      </c>
      <c r="AU175" s="188" t="s">
        <v>86</v>
      </c>
      <c r="AY175" s="187" t="s">
        <v>135</v>
      </c>
      <c r="BK175" s="189">
        <f>SUM(BK176:BK189)</f>
        <v>0</v>
      </c>
    </row>
    <row r="176" spans="1:65" s="2" customFormat="1" ht="37.9" customHeight="1">
      <c r="A176" s="35"/>
      <c r="B176" s="36"/>
      <c r="C176" s="192" t="s">
        <v>247</v>
      </c>
      <c r="D176" s="192" t="s">
        <v>137</v>
      </c>
      <c r="E176" s="193" t="s">
        <v>248</v>
      </c>
      <c r="F176" s="194" t="s">
        <v>249</v>
      </c>
      <c r="G176" s="195" t="s">
        <v>178</v>
      </c>
      <c r="H176" s="196">
        <v>2.9580000000000002</v>
      </c>
      <c r="I176" s="197"/>
      <c r="J176" s="198">
        <f>ROUND(I176*H176,2)</f>
        <v>0</v>
      </c>
      <c r="K176" s="194" t="s">
        <v>141</v>
      </c>
      <c r="L176" s="40"/>
      <c r="M176" s="199" t="s">
        <v>1</v>
      </c>
      <c r="N176" s="200" t="s">
        <v>44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142</v>
      </c>
      <c r="AT176" s="203" t="s">
        <v>137</v>
      </c>
      <c r="AU176" s="203" t="s">
        <v>88</v>
      </c>
      <c r="AY176" s="18" t="s">
        <v>135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142</v>
      </c>
      <c r="BM176" s="203" t="s">
        <v>250</v>
      </c>
    </row>
    <row r="177" spans="1:65" s="13" customFormat="1" ht="22.5">
      <c r="B177" s="205"/>
      <c r="C177" s="206"/>
      <c r="D177" s="207" t="s">
        <v>155</v>
      </c>
      <c r="E177" s="208" t="s">
        <v>1</v>
      </c>
      <c r="F177" s="209" t="s">
        <v>251</v>
      </c>
      <c r="G177" s="206"/>
      <c r="H177" s="210">
        <v>2.9580000000000002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155</v>
      </c>
      <c r="AU177" s="216" t="s">
        <v>88</v>
      </c>
      <c r="AV177" s="13" t="s">
        <v>88</v>
      </c>
      <c r="AW177" s="13" t="s">
        <v>34</v>
      </c>
      <c r="AX177" s="13" t="s">
        <v>86</v>
      </c>
      <c r="AY177" s="216" t="s">
        <v>135</v>
      </c>
    </row>
    <row r="178" spans="1:65" s="2" customFormat="1" ht="37.9" customHeight="1">
      <c r="A178" s="35"/>
      <c r="B178" s="36"/>
      <c r="C178" s="192" t="s">
        <v>252</v>
      </c>
      <c r="D178" s="192" t="s">
        <v>137</v>
      </c>
      <c r="E178" s="193" t="s">
        <v>253</v>
      </c>
      <c r="F178" s="194" t="s">
        <v>254</v>
      </c>
      <c r="G178" s="195" t="s">
        <v>178</v>
      </c>
      <c r="H178" s="196">
        <v>41.411999999999999</v>
      </c>
      <c r="I178" s="197"/>
      <c r="J178" s="198">
        <f>ROUND(I178*H178,2)</f>
        <v>0</v>
      </c>
      <c r="K178" s="194" t="s">
        <v>141</v>
      </c>
      <c r="L178" s="40"/>
      <c r="M178" s="199" t="s">
        <v>1</v>
      </c>
      <c r="N178" s="200" t="s">
        <v>44</v>
      </c>
      <c r="O178" s="7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3" t="s">
        <v>142</v>
      </c>
      <c r="AT178" s="203" t="s">
        <v>137</v>
      </c>
      <c r="AU178" s="203" t="s">
        <v>88</v>
      </c>
      <c r="AY178" s="18" t="s">
        <v>135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8" t="s">
        <v>86</v>
      </c>
      <c r="BK178" s="204">
        <f>ROUND(I178*H178,2)</f>
        <v>0</v>
      </c>
      <c r="BL178" s="18" t="s">
        <v>142</v>
      </c>
      <c r="BM178" s="203" t="s">
        <v>255</v>
      </c>
    </row>
    <row r="179" spans="1:65" s="15" customFormat="1">
      <c r="B179" s="228"/>
      <c r="C179" s="229"/>
      <c r="D179" s="207" t="s">
        <v>155</v>
      </c>
      <c r="E179" s="230" t="s">
        <v>1</v>
      </c>
      <c r="F179" s="231" t="s">
        <v>256</v>
      </c>
      <c r="G179" s="229"/>
      <c r="H179" s="230" t="s">
        <v>1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155</v>
      </c>
      <c r="AU179" s="237" t="s">
        <v>88</v>
      </c>
      <c r="AV179" s="15" t="s">
        <v>86</v>
      </c>
      <c r="AW179" s="15" t="s">
        <v>34</v>
      </c>
      <c r="AX179" s="15" t="s">
        <v>79</v>
      </c>
      <c r="AY179" s="237" t="s">
        <v>135</v>
      </c>
    </row>
    <row r="180" spans="1:65" s="13" customFormat="1">
      <c r="B180" s="205"/>
      <c r="C180" s="206"/>
      <c r="D180" s="207" t="s">
        <v>155</v>
      </c>
      <c r="E180" s="208" t="s">
        <v>1</v>
      </c>
      <c r="F180" s="209" t="s">
        <v>257</v>
      </c>
      <c r="G180" s="206"/>
      <c r="H180" s="210">
        <v>41.411999999999999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155</v>
      </c>
      <c r="AU180" s="216" t="s">
        <v>88</v>
      </c>
      <c r="AV180" s="13" t="s">
        <v>88</v>
      </c>
      <c r="AW180" s="13" t="s">
        <v>34</v>
      </c>
      <c r="AX180" s="13" t="s">
        <v>86</v>
      </c>
      <c r="AY180" s="216" t="s">
        <v>135</v>
      </c>
    </row>
    <row r="181" spans="1:65" s="2" customFormat="1" ht="37.9" customHeight="1">
      <c r="A181" s="35"/>
      <c r="B181" s="36"/>
      <c r="C181" s="192" t="s">
        <v>258</v>
      </c>
      <c r="D181" s="192" t="s">
        <v>137</v>
      </c>
      <c r="E181" s="193" t="s">
        <v>259</v>
      </c>
      <c r="F181" s="194" t="s">
        <v>260</v>
      </c>
      <c r="G181" s="195" t="s">
        <v>178</v>
      </c>
      <c r="H181" s="196">
        <v>3.1110000000000002</v>
      </c>
      <c r="I181" s="197"/>
      <c r="J181" s="198">
        <f>ROUND(I181*H181,2)</f>
        <v>0</v>
      </c>
      <c r="K181" s="194" t="s">
        <v>141</v>
      </c>
      <c r="L181" s="40"/>
      <c r="M181" s="199" t="s">
        <v>1</v>
      </c>
      <c r="N181" s="200" t="s">
        <v>44</v>
      </c>
      <c r="O181" s="72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3" t="s">
        <v>142</v>
      </c>
      <c r="AT181" s="203" t="s">
        <v>137</v>
      </c>
      <c r="AU181" s="203" t="s">
        <v>88</v>
      </c>
      <c r="AY181" s="18" t="s">
        <v>135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8" t="s">
        <v>86</v>
      </c>
      <c r="BK181" s="204">
        <f>ROUND(I181*H181,2)</f>
        <v>0</v>
      </c>
      <c r="BL181" s="18" t="s">
        <v>142</v>
      </c>
      <c r="BM181" s="203" t="s">
        <v>261</v>
      </c>
    </row>
    <row r="182" spans="1:65" s="13" customFormat="1">
      <c r="B182" s="205"/>
      <c r="C182" s="206"/>
      <c r="D182" s="207" t="s">
        <v>155</v>
      </c>
      <c r="E182" s="208" t="s">
        <v>1</v>
      </c>
      <c r="F182" s="209" t="s">
        <v>262</v>
      </c>
      <c r="G182" s="206"/>
      <c r="H182" s="210">
        <v>3.1110000000000002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155</v>
      </c>
      <c r="AU182" s="216" t="s">
        <v>88</v>
      </c>
      <c r="AV182" s="13" t="s">
        <v>88</v>
      </c>
      <c r="AW182" s="13" t="s">
        <v>34</v>
      </c>
      <c r="AX182" s="13" t="s">
        <v>86</v>
      </c>
      <c r="AY182" s="216" t="s">
        <v>135</v>
      </c>
    </row>
    <row r="183" spans="1:65" s="2" customFormat="1" ht="37.9" customHeight="1">
      <c r="A183" s="35"/>
      <c r="B183" s="36"/>
      <c r="C183" s="192" t="s">
        <v>263</v>
      </c>
      <c r="D183" s="192" t="s">
        <v>137</v>
      </c>
      <c r="E183" s="193" t="s">
        <v>264</v>
      </c>
      <c r="F183" s="194" t="s">
        <v>254</v>
      </c>
      <c r="G183" s="195" t="s">
        <v>178</v>
      </c>
      <c r="H183" s="196">
        <v>43.554000000000002</v>
      </c>
      <c r="I183" s="197"/>
      <c r="J183" s="198">
        <f>ROUND(I183*H183,2)</f>
        <v>0</v>
      </c>
      <c r="K183" s="194" t="s">
        <v>141</v>
      </c>
      <c r="L183" s="40"/>
      <c r="M183" s="199" t="s">
        <v>1</v>
      </c>
      <c r="N183" s="200" t="s">
        <v>44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142</v>
      </c>
      <c r="AT183" s="203" t="s">
        <v>137</v>
      </c>
      <c r="AU183" s="203" t="s">
        <v>88</v>
      </c>
      <c r="AY183" s="18" t="s">
        <v>135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86</v>
      </c>
      <c r="BK183" s="204">
        <f>ROUND(I183*H183,2)</f>
        <v>0</v>
      </c>
      <c r="BL183" s="18" t="s">
        <v>142</v>
      </c>
      <c r="BM183" s="203" t="s">
        <v>265</v>
      </c>
    </row>
    <row r="184" spans="1:65" s="15" customFormat="1">
      <c r="B184" s="228"/>
      <c r="C184" s="229"/>
      <c r="D184" s="207" t="s">
        <v>155</v>
      </c>
      <c r="E184" s="230" t="s">
        <v>1</v>
      </c>
      <c r="F184" s="231" t="s">
        <v>256</v>
      </c>
      <c r="G184" s="229"/>
      <c r="H184" s="230" t="s">
        <v>1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155</v>
      </c>
      <c r="AU184" s="237" t="s">
        <v>88</v>
      </c>
      <c r="AV184" s="15" t="s">
        <v>86</v>
      </c>
      <c r="AW184" s="15" t="s">
        <v>34</v>
      </c>
      <c r="AX184" s="15" t="s">
        <v>79</v>
      </c>
      <c r="AY184" s="237" t="s">
        <v>135</v>
      </c>
    </row>
    <row r="185" spans="1:65" s="13" customFormat="1">
      <c r="B185" s="205"/>
      <c r="C185" s="206"/>
      <c r="D185" s="207" t="s">
        <v>155</v>
      </c>
      <c r="E185" s="208" t="s">
        <v>1</v>
      </c>
      <c r="F185" s="209" t="s">
        <v>266</v>
      </c>
      <c r="G185" s="206"/>
      <c r="H185" s="210">
        <v>43.554000000000002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155</v>
      </c>
      <c r="AU185" s="216" t="s">
        <v>88</v>
      </c>
      <c r="AV185" s="13" t="s">
        <v>88</v>
      </c>
      <c r="AW185" s="13" t="s">
        <v>34</v>
      </c>
      <c r="AX185" s="13" t="s">
        <v>86</v>
      </c>
      <c r="AY185" s="216" t="s">
        <v>135</v>
      </c>
    </row>
    <row r="186" spans="1:65" s="2" customFormat="1" ht="44.25" customHeight="1">
      <c r="A186" s="35"/>
      <c r="B186" s="36"/>
      <c r="C186" s="192" t="s">
        <v>267</v>
      </c>
      <c r="D186" s="192" t="s">
        <v>137</v>
      </c>
      <c r="E186" s="193" t="s">
        <v>268</v>
      </c>
      <c r="F186" s="194" t="s">
        <v>269</v>
      </c>
      <c r="G186" s="195" t="s">
        <v>178</v>
      </c>
      <c r="H186" s="196">
        <v>3.1110000000000002</v>
      </c>
      <c r="I186" s="197"/>
      <c r="J186" s="198">
        <f>ROUND(I186*H186,2)</f>
        <v>0</v>
      </c>
      <c r="K186" s="194" t="s">
        <v>141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142</v>
      </c>
      <c r="AT186" s="203" t="s">
        <v>137</v>
      </c>
      <c r="AU186" s="203" t="s">
        <v>88</v>
      </c>
      <c r="AY186" s="18" t="s">
        <v>135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86</v>
      </c>
      <c r="BK186" s="204">
        <f>ROUND(I186*H186,2)</f>
        <v>0</v>
      </c>
      <c r="BL186" s="18" t="s">
        <v>142</v>
      </c>
      <c r="BM186" s="203" t="s">
        <v>270</v>
      </c>
    </row>
    <row r="187" spans="1:65" s="13" customFormat="1">
      <c r="B187" s="205"/>
      <c r="C187" s="206"/>
      <c r="D187" s="207" t="s">
        <v>155</v>
      </c>
      <c r="E187" s="208" t="s">
        <v>1</v>
      </c>
      <c r="F187" s="209" t="s">
        <v>262</v>
      </c>
      <c r="G187" s="206"/>
      <c r="H187" s="210">
        <v>3.1110000000000002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155</v>
      </c>
      <c r="AU187" s="216" t="s">
        <v>88</v>
      </c>
      <c r="AV187" s="13" t="s">
        <v>88</v>
      </c>
      <c r="AW187" s="13" t="s">
        <v>34</v>
      </c>
      <c r="AX187" s="13" t="s">
        <v>86</v>
      </c>
      <c r="AY187" s="216" t="s">
        <v>135</v>
      </c>
    </row>
    <row r="188" spans="1:65" s="2" customFormat="1" ht="44.25" customHeight="1">
      <c r="A188" s="35"/>
      <c r="B188" s="36"/>
      <c r="C188" s="192" t="s">
        <v>271</v>
      </c>
      <c r="D188" s="192" t="s">
        <v>137</v>
      </c>
      <c r="E188" s="193" t="s">
        <v>272</v>
      </c>
      <c r="F188" s="194" t="s">
        <v>177</v>
      </c>
      <c r="G188" s="195" t="s">
        <v>178</v>
      </c>
      <c r="H188" s="196">
        <v>2.9580000000000002</v>
      </c>
      <c r="I188" s="197"/>
      <c r="J188" s="198">
        <f>ROUND(I188*H188,2)</f>
        <v>0</v>
      </c>
      <c r="K188" s="194" t="s">
        <v>141</v>
      </c>
      <c r="L188" s="40"/>
      <c r="M188" s="199" t="s">
        <v>1</v>
      </c>
      <c r="N188" s="200" t="s">
        <v>44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142</v>
      </c>
      <c r="AT188" s="203" t="s">
        <v>137</v>
      </c>
      <c r="AU188" s="203" t="s">
        <v>88</v>
      </c>
      <c r="AY188" s="18" t="s">
        <v>135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86</v>
      </c>
      <c r="BK188" s="204">
        <f>ROUND(I188*H188,2)</f>
        <v>0</v>
      </c>
      <c r="BL188" s="18" t="s">
        <v>142</v>
      </c>
      <c r="BM188" s="203" t="s">
        <v>273</v>
      </c>
    </row>
    <row r="189" spans="1:65" s="13" customFormat="1" ht="22.5">
      <c r="B189" s="205"/>
      <c r="C189" s="206"/>
      <c r="D189" s="207" t="s">
        <v>155</v>
      </c>
      <c r="E189" s="208" t="s">
        <v>1</v>
      </c>
      <c r="F189" s="209" t="s">
        <v>251</v>
      </c>
      <c r="G189" s="206"/>
      <c r="H189" s="210">
        <v>2.9580000000000002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155</v>
      </c>
      <c r="AU189" s="216" t="s">
        <v>88</v>
      </c>
      <c r="AV189" s="13" t="s">
        <v>88</v>
      </c>
      <c r="AW189" s="13" t="s">
        <v>34</v>
      </c>
      <c r="AX189" s="13" t="s">
        <v>86</v>
      </c>
      <c r="AY189" s="216" t="s">
        <v>135</v>
      </c>
    </row>
    <row r="190" spans="1:65" s="12" customFormat="1" ht="22.9" customHeight="1">
      <c r="B190" s="176"/>
      <c r="C190" s="177"/>
      <c r="D190" s="178" t="s">
        <v>78</v>
      </c>
      <c r="E190" s="190" t="s">
        <v>274</v>
      </c>
      <c r="F190" s="190" t="s">
        <v>275</v>
      </c>
      <c r="G190" s="177"/>
      <c r="H190" s="177"/>
      <c r="I190" s="180"/>
      <c r="J190" s="191">
        <f>BK190</f>
        <v>0</v>
      </c>
      <c r="K190" s="177"/>
      <c r="L190" s="182"/>
      <c r="M190" s="183"/>
      <c r="N190" s="184"/>
      <c r="O190" s="184"/>
      <c r="P190" s="185">
        <f>P191</f>
        <v>0</v>
      </c>
      <c r="Q190" s="184"/>
      <c r="R190" s="185">
        <f>R191</f>
        <v>0</v>
      </c>
      <c r="S190" s="184"/>
      <c r="T190" s="186">
        <f>T191</f>
        <v>0</v>
      </c>
      <c r="AR190" s="187" t="s">
        <v>86</v>
      </c>
      <c r="AT190" s="188" t="s">
        <v>78</v>
      </c>
      <c r="AU190" s="188" t="s">
        <v>86</v>
      </c>
      <c r="AY190" s="187" t="s">
        <v>135</v>
      </c>
      <c r="BK190" s="189">
        <f>BK191</f>
        <v>0</v>
      </c>
    </row>
    <row r="191" spans="1:65" s="2" customFormat="1" ht="37.9" customHeight="1">
      <c r="A191" s="35"/>
      <c r="B191" s="36"/>
      <c r="C191" s="192" t="s">
        <v>276</v>
      </c>
      <c r="D191" s="192" t="s">
        <v>137</v>
      </c>
      <c r="E191" s="193" t="s">
        <v>277</v>
      </c>
      <c r="F191" s="194" t="s">
        <v>278</v>
      </c>
      <c r="G191" s="195" t="s">
        <v>178</v>
      </c>
      <c r="H191" s="196">
        <v>6.5720000000000001</v>
      </c>
      <c r="I191" s="197"/>
      <c r="J191" s="198">
        <f>ROUND(I191*H191,2)</f>
        <v>0</v>
      </c>
      <c r="K191" s="194" t="s">
        <v>141</v>
      </c>
      <c r="L191" s="40"/>
      <c r="M191" s="199" t="s">
        <v>1</v>
      </c>
      <c r="N191" s="200" t="s">
        <v>44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142</v>
      </c>
      <c r="AT191" s="203" t="s">
        <v>137</v>
      </c>
      <c r="AU191" s="203" t="s">
        <v>88</v>
      </c>
      <c r="AY191" s="18" t="s">
        <v>135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86</v>
      </c>
      <c r="BK191" s="204">
        <f>ROUND(I191*H191,2)</f>
        <v>0</v>
      </c>
      <c r="BL191" s="18" t="s">
        <v>142</v>
      </c>
      <c r="BM191" s="203" t="s">
        <v>279</v>
      </c>
    </row>
    <row r="192" spans="1:65" s="12" customFormat="1" ht="25.9" customHeight="1">
      <c r="B192" s="176"/>
      <c r="C192" s="177"/>
      <c r="D192" s="178" t="s">
        <v>78</v>
      </c>
      <c r="E192" s="179" t="s">
        <v>280</v>
      </c>
      <c r="F192" s="179" t="s">
        <v>281</v>
      </c>
      <c r="G192" s="177"/>
      <c r="H192" s="177"/>
      <c r="I192" s="180"/>
      <c r="J192" s="181">
        <f>BK192</f>
        <v>0</v>
      </c>
      <c r="K192" s="177"/>
      <c r="L192" s="182"/>
      <c r="M192" s="183"/>
      <c r="N192" s="184"/>
      <c r="O192" s="184"/>
      <c r="P192" s="185">
        <f>P193</f>
        <v>0</v>
      </c>
      <c r="Q192" s="184"/>
      <c r="R192" s="185">
        <f>R193</f>
        <v>1.6559999999999998E-2</v>
      </c>
      <c r="S192" s="184"/>
      <c r="T192" s="186">
        <f>T193</f>
        <v>0</v>
      </c>
      <c r="AR192" s="187" t="s">
        <v>88</v>
      </c>
      <c r="AT192" s="188" t="s">
        <v>78</v>
      </c>
      <c r="AU192" s="188" t="s">
        <v>79</v>
      </c>
      <c r="AY192" s="187" t="s">
        <v>135</v>
      </c>
      <c r="BK192" s="189">
        <f>BK193</f>
        <v>0</v>
      </c>
    </row>
    <row r="193" spans="1:65" s="12" customFormat="1" ht="22.9" customHeight="1">
      <c r="B193" s="176"/>
      <c r="C193" s="177"/>
      <c r="D193" s="178" t="s">
        <v>78</v>
      </c>
      <c r="E193" s="190" t="s">
        <v>282</v>
      </c>
      <c r="F193" s="190" t="s">
        <v>283</v>
      </c>
      <c r="G193" s="177"/>
      <c r="H193" s="177"/>
      <c r="I193" s="180"/>
      <c r="J193" s="191">
        <f>BK193</f>
        <v>0</v>
      </c>
      <c r="K193" s="177"/>
      <c r="L193" s="182"/>
      <c r="M193" s="183"/>
      <c r="N193" s="184"/>
      <c r="O193" s="184"/>
      <c r="P193" s="185">
        <f>SUM(P194:P197)</f>
        <v>0</v>
      </c>
      <c r="Q193" s="184"/>
      <c r="R193" s="185">
        <f>SUM(R194:R197)</f>
        <v>1.6559999999999998E-2</v>
      </c>
      <c r="S193" s="184"/>
      <c r="T193" s="186">
        <f>SUM(T194:T197)</f>
        <v>0</v>
      </c>
      <c r="AR193" s="187" t="s">
        <v>88</v>
      </c>
      <c r="AT193" s="188" t="s">
        <v>78</v>
      </c>
      <c r="AU193" s="188" t="s">
        <v>86</v>
      </c>
      <c r="AY193" s="187" t="s">
        <v>135</v>
      </c>
      <c r="BK193" s="189">
        <f>SUM(BK194:BK197)</f>
        <v>0</v>
      </c>
    </row>
    <row r="194" spans="1:65" s="2" customFormat="1" ht="24.2" customHeight="1">
      <c r="A194" s="35"/>
      <c r="B194" s="36"/>
      <c r="C194" s="192" t="s">
        <v>284</v>
      </c>
      <c r="D194" s="192" t="s">
        <v>137</v>
      </c>
      <c r="E194" s="193" t="s">
        <v>285</v>
      </c>
      <c r="F194" s="194" t="s">
        <v>286</v>
      </c>
      <c r="G194" s="195" t="s">
        <v>150</v>
      </c>
      <c r="H194" s="196">
        <v>55.2</v>
      </c>
      <c r="I194" s="197"/>
      <c r="J194" s="198">
        <f>ROUND(I194*H194,2)</f>
        <v>0</v>
      </c>
      <c r="K194" s="194" t="s">
        <v>141</v>
      </c>
      <c r="L194" s="40"/>
      <c r="M194" s="199" t="s">
        <v>1</v>
      </c>
      <c r="N194" s="200" t="s">
        <v>44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218</v>
      </c>
      <c r="AT194" s="203" t="s">
        <v>137</v>
      </c>
      <c r="AU194" s="203" t="s">
        <v>88</v>
      </c>
      <c r="AY194" s="18" t="s">
        <v>135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86</v>
      </c>
      <c r="BK194" s="204">
        <f>ROUND(I194*H194,2)</f>
        <v>0</v>
      </c>
      <c r="BL194" s="18" t="s">
        <v>218</v>
      </c>
      <c r="BM194" s="203" t="s">
        <v>287</v>
      </c>
    </row>
    <row r="195" spans="1:65" s="2" customFormat="1" ht="24.2" customHeight="1">
      <c r="A195" s="35"/>
      <c r="B195" s="36"/>
      <c r="C195" s="238" t="s">
        <v>288</v>
      </c>
      <c r="D195" s="238" t="s">
        <v>214</v>
      </c>
      <c r="E195" s="239" t="s">
        <v>289</v>
      </c>
      <c r="F195" s="240" t="s">
        <v>290</v>
      </c>
      <c r="G195" s="241" t="s">
        <v>150</v>
      </c>
      <c r="H195" s="242">
        <v>55.2</v>
      </c>
      <c r="I195" s="243"/>
      <c r="J195" s="244">
        <f>ROUND(I195*H195,2)</f>
        <v>0</v>
      </c>
      <c r="K195" s="240" t="s">
        <v>141</v>
      </c>
      <c r="L195" s="245"/>
      <c r="M195" s="246" t="s">
        <v>1</v>
      </c>
      <c r="N195" s="247" t="s">
        <v>44</v>
      </c>
      <c r="O195" s="72"/>
      <c r="P195" s="201">
        <f>O195*H195</f>
        <v>0</v>
      </c>
      <c r="Q195" s="201">
        <v>2.9999999999999997E-4</v>
      </c>
      <c r="R195" s="201">
        <f>Q195*H195</f>
        <v>1.6559999999999998E-2</v>
      </c>
      <c r="S195" s="201">
        <v>0</v>
      </c>
      <c r="T195" s="20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3" t="s">
        <v>291</v>
      </c>
      <c r="AT195" s="203" t="s">
        <v>214</v>
      </c>
      <c r="AU195" s="203" t="s">
        <v>88</v>
      </c>
      <c r="AY195" s="18" t="s">
        <v>135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8" t="s">
        <v>86</v>
      </c>
      <c r="BK195" s="204">
        <f>ROUND(I195*H195,2)</f>
        <v>0</v>
      </c>
      <c r="BL195" s="18" t="s">
        <v>218</v>
      </c>
      <c r="BM195" s="203" t="s">
        <v>292</v>
      </c>
    </row>
    <row r="196" spans="1:65" s="13" customFormat="1" ht="22.5">
      <c r="B196" s="205"/>
      <c r="C196" s="206"/>
      <c r="D196" s="207" t="s">
        <v>155</v>
      </c>
      <c r="E196" s="206"/>
      <c r="F196" s="209" t="s">
        <v>293</v>
      </c>
      <c r="G196" s="206"/>
      <c r="H196" s="210">
        <v>55.2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155</v>
      </c>
      <c r="AU196" s="216" t="s">
        <v>88</v>
      </c>
      <c r="AV196" s="13" t="s">
        <v>88</v>
      </c>
      <c r="AW196" s="13" t="s">
        <v>4</v>
      </c>
      <c r="AX196" s="13" t="s">
        <v>86</v>
      </c>
      <c r="AY196" s="216" t="s">
        <v>135</v>
      </c>
    </row>
    <row r="197" spans="1:65" s="2" customFormat="1" ht="49.15" customHeight="1">
      <c r="A197" s="35"/>
      <c r="B197" s="36"/>
      <c r="C197" s="192" t="s">
        <v>294</v>
      </c>
      <c r="D197" s="192" t="s">
        <v>137</v>
      </c>
      <c r="E197" s="193" t="s">
        <v>295</v>
      </c>
      <c r="F197" s="194" t="s">
        <v>296</v>
      </c>
      <c r="G197" s="195" t="s">
        <v>178</v>
      </c>
      <c r="H197" s="196">
        <v>1.7000000000000001E-2</v>
      </c>
      <c r="I197" s="197"/>
      <c r="J197" s="198">
        <f>ROUND(I197*H197,2)</f>
        <v>0</v>
      </c>
      <c r="K197" s="194" t="s">
        <v>141</v>
      </c>
      <c r="L197" s="40"/>
      <c r="M197" s="248" t="s">
        <v>1</v>
      </c>
      <c r="N197" s="249" t="s">
        <v>44</v>
      </c>
      <c r="O197" s="250"/>
      <c r="P197" s="251">
        <f>O197*H197</f>
        <v>0</v>
      </c>
      <c r="Q197" s="251">
        <v>0</v>
      </c>
      <c r="R197" s="251">
        <f>Q197*H197</f>
        <v>0</v>
      </c>
      <c r="S197" s="251">
        <v>0</v>
      </c>
      <c r="T197" s="25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3" t="s">
        <v>218</v>
      </c>
      <c r="AT197" s="203" t="s">
        <v>137</v>
      </c>
      <c r="AU197" s="203" t="s">
        <v>88</v>
      </c>
      <c r="AY197" s="18" t="s">
        <v>135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8" t="s">
        <v>86</v>
      </c>
      <c r="BK197" s="204">
        <f>ROUND(I197*H197,2)</f>
        <v>0</v>
      </c>
      <c r="BL197" s="18" t="s">
        <v>218</v>
      </c>
      <c r="BM197" s="203" t="s">
        <v>297</v>
      </c>
    </row>
    <row r="198" spans="1:65" s="2" customFormat="1" ht="6.95" customHeight="1">
      <c r="A198" s="3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40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algorithmName="SHA-512" hashValue="yd+9eNvVsK2mI6Sf7PHgfJF6f3SzkrDAyosPrFWmsQ8fleNRrcgZC8/ZeYcVSsGme9P0PhthV0EZmu1EmYM1PA==" saltValue="/OQ8ok2LQB9NV8XA/QXPbkJ/sQHursQpDoQ61OKSajNzDjVYPBEJ1fCHh7pcUvCzyNl4pbDan5DHq3/3scblfA==" spinCount="100000" sheet="1" objects="1" scenarios="1" formatColumns="0" formatRows="0" autoFilter="0"/>
  <autoFilter ref="C129:K197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100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9" t="str">
        <f>'Rekapitulace stavby'!K6</f>
        <v>VD Josefův Důl, oprava a rekonstrukce venkovní kanalizace a objektů dozorství - investiční část</v>
      </c>
      <c r="F7" s="320"/>
      <c r="G7" s="320"/>
      <c r="H7" s="320"/>
      <c r="L7" s="21"/>
    </row>
    <row r="8" spans="1:46" s="1" customFormat="1" ht="12" customHeight="1">
      <c r="B8" s="21"/>
      <c r="D8" s="120" t="s">
        <v>101</v>
      </c>
      <c r="L8" s="21"/>
    </row>
    <row r="9" spans="1:46" s="2" customFormat="1" ht="16.5" customHeight="1">
      <c r="A9" s="35"/>
      <c r="B9" s="40"/>
      <c r="C9" s="35"/>
      <c r="D9" s="35"/>
      <c r="E9" s="319" t="s">
        <v>102</v>
      </c>
      <c r="F9" s="321"/>
      <c r="G9" s="321"/>
      <c r="H9" s="32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298</v>
      </c>
      <c r="F11" s="321"/>
      <c r="G11" s="321"/>
      <c r="H11" s="321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3" t="str">
        <f>'Rekapitulace stavby'!E14</f>
        <v>Vyplň údaj</v>
      </c>
      <c r="F20" s="324"/>
      <c r="G20" s="324"/>
      <c r="H20" s="324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25" t="s">
        <v>38</v>
      </c>
      <c r="F29" s="325"/>
      <c r="G29" s="325"/>
      <c r="H29" s="325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ROUND((SUM(BE131:BE334)),  2)</f>
        <v>0</v>
      </c>
      <c r="G35" s="35"/>
      <c r="H35" s="35"/>
      <c r="I35" s="131">
        <v>0.21</v>
      </c>
      <c r="J35" s="130">
        <f>ROUND(((SUM(BE131:BE334))*I35),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ROUND((SUM(BF131:BF334)),  2)</f>
        <v>0</v>
      </c>
      <c r="G36" s="35"/>
      <c r="H36" s="35"/>
      <c r="I36" s="131">
        <v>0.15</v>
      </c>
      <c r="J36" s="130">
        <f>ROUND(((SUM(BF131:BF334))*I36),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ROUND((SUM(BG131:BG334)),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ROUND((SUM(BH131:BH334)),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ROUND((SUM(BI131:BI334)),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17" t="str">
        <f>E7</f>
        <v>VD Josefův Důl, oprava a rekonstrukce venkovní kanalizace a objektů dozorství - investiční část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101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7" t="s">
        <v>102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103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96" t="str">
        <f>E11</f>
        <v>SO 08 - Splašková kanalizace</v>
      </c>
      <c r="F89" s="316"/>
      <c r="G89" s="316"/>
      <c r="H89" s="31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106</v>
      </c>
      <c r="D96" s="151"/>
      <c r="E96" s="151"/>
      <c r="F96" s="151"/>
      <c r="G96" s="151"/>
      <c r="H96" s="151"/>
      <c r="I96" s="151"/>
      <c r="J96" s="152" t="s">
        <v>107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108</v>
      </c>
      <c r="D98" s="37"/>
      <c r="E98" s="37"/>
      <c r="F98" s="37"/>
      <c r="G98" s="37"/>
      <c r="H98" s="37"/>
      <c r="I98" s="37"/>
      <c r="J98" s="85">
        <f>J131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109</v>
      </c>
    </row>
    <row r="99" spans="1:47" s="9" customFormat="1" ht="24.95" customHeight="1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111</v>
      </c>
      <c r="E100" s="162"/>
      <c r="F100" s="162"/>
      <c r="G100" s="162"/>
      <c r="H100" s="162"/>
      <c r="I100" s="162"/>
      <c r="J100" s="163">
        <f>J133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112</v>
      </c>
      <c r="E101" s="162"/>
      <c r="F101" s="162"/>
      <c r="G101" s="162"/>
      <c r="H101" s="162"/>
      <c r="I101" s="162"/>
      <c r="J101" s="163">
        <f>J222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299</v>
      </c>
      <c r="E102" s="162"/>
      <c r="F102" s="162"/>
      <c r="G102" s="162"/>
      <c r="H102" s="162"/>
      <c r="I102" s="162"/>
      <c r="J102" s="163">
        <f>J227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113</v>
      </c>
      <c r="E103" s="162"/>
      <c r="F103" s="162"/>
      <c r="G103" s="162"/>
      <c r="H103" s="162"/>
      <c r="I103" s="162"/>
      <c r="J103" s="163">
        <f>J230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300</v>
      </c>
      <c r="E104" s="162"/>
      <c r="F104" s="162"/>
      <c r="G104" s="162"/>
      <c r="H104" s="162"/>
      <c r="I104" s="162"/>
      <c r="J104" s="163">
        <f>J242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114</v>
      </c>
      <c r="E105" s="162"/>
      <c r="F105" s="162"/>
      <c r="G105" s="162"/>
      <c r="H105" s="162"/>
      <c r="I105" s="162"/>
      <c r="J105" s="163">
        <f>J281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115</v>
      </c>
      <c r="E106" s="162"/>
      <c r="F106" s="162"/>
      <c r="G106" s="162"/>
      <c r="H106" s="162"/>
      <c r="I106" s="162"/>
      <c r="J106" s="163">
        <f>J306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116</v>
      </c>
      <c r="E107" s="162"/>
      <c r="F107" s="162"/>
      <c r="G107" s="162"/>
      <c r="H107" s="162"/>
      <c r="I107" s="162"/>
      <c r="J107" s="163">
        <f>J320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117</v>
      </c>
      <c r="E108" s="162"/>
      <c r="F108" s="162"/>
      <c r="G108" s="162"/>
      <c r="H108" s="162"/>
      <c r="I108" s="162"/>
      <c r="J108" s="163">
        <f>J329</f>
        <v>0</v>
      </c>
      <c r="K108" s="105"/>
      <c r="L108" s="164"/>
    </row>
    <row r="109" spans="1:47" s="9" customFormat="1" ht="24.95" customHeight="1">
      <c r="B109" s="154"/>
      <c r="C109" s="155"/>
      <c r="D109" s="156" t="s">
        <v>301</v>
      </c>
      <c r="E109" s="157"/>
      <c r="F109" s="157"/>
      <c r="G109" s="157"/>
      <c r="H109" s="157"/>
      <c r="I109" s="157"/>
      <c r="J109" s="158">
        <f>J331</f>
        <v>0</v>
      </c>
      <c r="K109" s="155"/>
      <c r="L109" s="159"/>
    </row>
    <row r="110" spans="1:47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120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6.25" customHeight="1">
      <c r="A119" s="35"/>
      <c r="B119" s="36"/>
      <c r="C119" s="37"/>
      <c r="D119" s="37"/>
      <c r="E119" s="317" t="str">
        <f>E7</f>
        <v>VD Josefův Důl, oprava a rekonstrukce venkovní kanalizace a objektů dozorství - investiční část</v>
      </c>
      <c r="F119" s="318"/>
      <c r="G119" s="318"/>
      <c r="H119" s="31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1" customFormat="1" ht="12" customHeight="1">
      <c r="B120" s="22"/>
      <c r="C120" s="30" t="s">
        <v>101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2" customFormat="1" ht="16.5" customHeight="1">
      <c r="A121" s="35"/>
      <c r="B121" s="36"/>
      <c r="C121" s="37"/>
      <c r="D121" s="37"/>
      <c r="E121" s="317" t="s">
        <v>102</v>
      </c>
      <c r="F121" s="316"/>
      <c r="G121" s="316"/>
      <c r="H121" s="316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103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96" t="str">
        <f>E11</f>
        <v>SO 08 - Splašková kanalizace</v>
      </c>
      <c r="F123" s="316"/>
      <c r="G123" s="316"/>
      <c r="H123" s="316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F14</f>
        <v>VD Josefův Důl</v>
      </c>
      <c r="G125" s="37"/>
      <c r="H125" s="37"/>
      <c r="I125" s="30" t="s">
        <v>22</v>
      </c>
      <c r="J125" s="67" t="str">
        <f>IF(J14="","",J14)</f>
        <v>22. 4. 2021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E17</f>
        <v>Povodí Labe, státní podnik</v>
      </c>
      <c r="G127" s="37"/>
      <c r="H127" s="37"/>
      <c r="I127" s="30" t="s">
        <v>30</v>
      </c>
      <c r="J127" s="33" t="str">
        <f>E23</f>
        <v>Multiaqua s.r.o.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28</v>
      </c>
      <c r="D128" s="37"/>
      <c r="E128" s="37"/>
      <c r="F128" s="28" t="str">
        <f>IF(E20="","",E20)</f>
        <v>Vyplň údaj</v>
      </c>
      <c r="G128" s="37"/>
      <c r="H128" s="37"/>
      <c r="I128" s="30" t="s">
        <v>35</v>
      </c>
      <c r="J128" s="33" t="str">
        <f>E26</f>
        <v>Pavel Romášek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5"/>
      <c r="B130" s="166"/>
      <c r="C130" s="167" t="s">
        <v>121</v>
      </c>
      <c r="D130" s="168" t="s">
        <v>64</v>
      </c>
      <c r="E130" s="168" t="s">
        <v>60</v>
      </c>
      <c r="F130" s="168" t="s">
        <v>61</v>
      </c>
      <c r="G130" s="168" t="s">
        <v>122</v>
      </c>
      <c r="H130" s="168" t="s">
        <v>123</v>
      </c>
      <c r="I130" s="168" t="s">
        <v>124</v>
      </c>
      <c r="J130" s="168" t="s">
        <v>107</v>
      </c>
      <c r="K130" s="169" t="s">
        <v>125</v>
      </c>
      <c r="L130" s="170"/>
      <c r="M130" s="76" t="s">
        <v>1</v>
      </c>
      <c r="N130" s="77" t="s">
        <v>43</v>
      </c>
      <c r="O130" s="77" t="s">
        <v>126</v>
      </c>
      <c r="P130" s="77" t="s">
        <v>127</v>
      </c>
      <c r="Q130" s="77" t="s">
        <v>128</v>
      </c>
      <c r="R130" s="77" t="s">
        <v>129</v>
      </c>
      <c r="S130" s="77" t="s">
        <v>130</v>
      </c>
      <c r="T130" s="78" t="s">
        <v>131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2" customFormat="1" ht="22.9" customHeight="1">
      <c r="A131" s="35"/>
      <c r="B131" s="36"/>
      <c r="C131" s="83" t="s">
        <v>132</v>
      </c>
      <c r="D131" s="37"/>
      <c r="E131" s="37"/>
      <c r="F131" s="37"/>
      <c r="G131" s="37"/>
      <c r="H131" s="37"/>
      <c r="I131" s="37"/>
      <c r="J131" s="171">
        <f>BK131</f>
        <v>0</v>
      </c>
      <c r="K131" s="37"/>
      <c r="L131" s="40"/>
      <c r="M131" s="79"/>
      <c r="N131" s="172"/>
      <c r="O131" s="80"/>
      <c r="P131" s="173">
        <f>P132+P331</f>
        <v>0</v>
      </c>
      <c r="Q131" s="80"/>
      <c r="R131" s="173">
        <f>R132+R331</f>
        <v>65.194253479499991</v>
      </c>
      <c r="S131" s="80"/>
      <c r="T131" s="174">
        <f>T132+T331</f>
        <v>1.32E-2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78</v>
      </c>
      <c r="AU131" s="18" t="s">
        <v>109</v>
      </c>
      <c r="BK131" s="175">
        <f>BK132+BK331</f>
        <v>0</v>
      </c>
    </row>
    <row r="132" spans="1:65" s="12" customFormat="1" ht="25.9" customHeight="1">
      <c r="B132" s="176"/>
      <c r="C132" s="177"/>
      <c r="D132" s="178" t="s">
        <v>78</v>
      </c>
      <c r="E132" s="179" t="s">
        <v>133</v>
      </c>
      <c r="F132" s="179" t="s">
        <v>134</v>
      </c>
      <c r="G132" s="177"/>
      <c r="H132" s="177"/>
      <c r="I132" s="180"/>
      <c r="J132" s="181">
        <f>BK132</f>
        <v>0</v>
      </c>
      <c r="K132" s="177"/>
      <c r="L132" s="182"/>
      <c r="M132" s="183"/>
      <c r="N132" s="184"/>
      <c r="O132" s="184"/>
      <c r="P132" s="185">
        <f>P133+P222+P227+P230+P242+P281+P306+P320+P329</f>
        <v>0</v>
      </c>
      <c r="Q132" s="184"/>
      <c r="R132" s="185">
        <f>R133+R222+R227+R230+R242+R281+R306+R320+R329</f>
        <v>65.194253479499991</v>
      </c>
      <c r="S132" s="184"/>
      <c r="T132" s="186">
        <f>T133+T222+T227+T230+T242+T281+T306+T320+T329</f>
        <v>1.32E-2</v>
      </c>
      <c r="AR132" s="187" t="s">
        <v>86</v>
      </c>
      <c r="AT132" s="188" t="s">
        <v>78</v>
      </c>
      <c r="AU132" s="188" t="s">
        <v>79</v>
      </c>
      <c r="AY132" s="187" t="s">
        <v>135</v>
      </c>
      <c r="BK132" s="189">
        <f>BK133+BK222+BK227+BK230+BK242+BK281+BK306+BK320+BK329</f>
        <v>0</v>
      </c>
    </row>
    <row r="133" spans="1:65" s="12" customFormat="1" ht="22.9" customHeight="1">
      <c r="B133" s="176"/>
      <c r="C133" s="177"/>
      <c r="D133" s="178" t="s">
        <v>78</v>
      </c>
      <c r="E133" s="190" t="s">
        <v>86</v>
      </c>
      <c r="F133" s="190" t="s">
        <v>136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SUM(P134:P221)</f>
        <v>0</v>
      </c>
      <c r="Q133" s="184"/>
      <c r="R133" s="185">
        <f>SUM(R134:R221)</f>
        <v>60.573383871599994</v>
      </c>
      <c r="S133" s="184"/>
      <c r="T133" s="186">
        <f>SUM(T134:T221)</f>
        <v>0</v>
      </c>
      <c r="AR133" s="187" t="s">
        <v>86</v>
      </c>
      <c r="AT133" s="188" t="s">
        <v>78</v>
      </c>
      <c r="AU133" s="188" t="s">
        <v>86</v>
      </c>
      <c r="AY133" s="187" t="s">
        <v>135</v>
      </c>
      <c r="BK133" s="189">
        <f>SUM(BK134:BK221)</f>
        <v>0</v>
      </c>
    </row>
    <row r="134" spans="1:65" s="2" customFormat="1" ht="33" customHeight="1">
      <c r="A134" s="35"/>
      <c r="B134" s="36"/>
      <c r="C134" s="192" t="s">
        <v>86</v>
      </c>
      <c r="D134" s="192" t="s">
        <v>137</v>
      </c>
      <c r="E134" s="193" t="s">
        <v>138</v>
      </c>
      <c r="F134" s="194" t="s">
        <v>139</v>
      </c>
      <c r="G134" s="195" t="s">
        <v>140</v>
      </c>
      <c r="H134" s="196">
        <v>2</v>
      </c>
      <c r="I134" s="197"/>
      <c r="J134" s="198">
        <f>ROUND(I134*H134,2)</f>
        <v>0</v>
      </c>
      <c r="K134" s="194" t="s">
        <v>141</v>
      </c>
      <c r="L134" s="40"/>
      <c r="M134" s="199" t="s">
        <v>1</v>
      </c>
      <c r="N134" s="200" t="s">
        <v>44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142</v>
      </c>
      <c r="AT134" s="203" t="s">
        <v>137</v>
      </c>
      <c r="AU134" s="203" t="s">
        <v>88</v>
      </c>
      <c r="AY134" s="18" t="s">
        <v>135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142</v>
      </c>
      <c r="BM134" s="203" t="s">
        <v>302</v>
      </c>
    </row>
    <row r="135" spans="1:65" s="2" customFormat="1" ht="37.9" customHeight="1">
      <c r="A135" s="35"/>
      <c r="B135" s="36"/>
      <c r="C135" s="192" t="s">
        <v>88</v>
      </c>
      <c r="D135" s="192" t="s">
        <v>137</v>
      </c>
      <c r="E135" s="193" t="s">
        <v>303</v>
      </c>
      <c r="F135" s="194" t="s">
        <v>304</v>
      </c>
      <c r="G135" s="195" t="s">
        <v>140</v>
      </c>
      <c r="H135" s="196">
        <v>2</v>
      </c>
      <c r="I135" s="197"/>
      <c r="J135" s="198">
        <f>ROUND(I135*H135,2)</f>
        <v>0</v>
      </c>
      <c r="K135" s="194" t="s">
        <v>141</v>
      </c>
      <c r="L135" s="40"/>
      <c r="M135" s="199" t="s">
        <v>1</v>
      </c>
      <c r="N135" s="200" t="s">
        <v>44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142</v>
      </c>
      <c r="AT135" s="203" t="s">
        <v>137</v>
      </c>
      <c r="AU135" s="203" t="s">
        <v>88</v>
      </c>
      <c r="AY135" s="18" t="s">
        <v>135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86</v>
      </c>
      <c r="BK135" s="204">
        <f>ROUND(I135*H135,2)</f>
        <v>0</v>
      </c>
      <c r="BL135" s="18" t="s">
        <v>142</v>
      </c>
      <c r="BM135" s="203" t="s">
        <v>305</v>
      </c>
    </row>
    <row r="136" spans="1:65" s="2" customFormat="1" ht="37.9" customHeight="1">
      <c r="A136" s="35"/>
      <c r="B136" s="36"/>
      <c r="C136" s="192" t="s">
        <v>147</v>
      </c>
      <c r="D136" s="192" t="s">
        <v>137</v>
      </c>
      <c r="E136" s="193" t="s">
        <v>306</v>
      </c>
      <c r="F136" s="194" t="s">
        <v>307</v>
      </c>
      <c r="G136" s="195" t="s">
        <v>140</v>
      </c>
      <c r="H136" s="196">
        <v>2</v>
      </c>
      <c r="I136" s="197"/>
      <c r="J136" s="198">
        <f>ROUND(I136*H136,2)</f>
        <v>0</v>
      </c>
      <c r="K136" s="194" t="s">
        <v>141</v>
      </c>
      <c r="L136" s="40"/>
      <c r="M136" s="199" t="s">
        <v>1</v>
      </c>
      <c r="N136" s="200" t="s">
        <v>44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142</v>
      </c>
      <c r="AT136" s="203" t="s">
        <v>137</v>
      </c>
      <c r="AU136" s="203" t="s">
        <v>88</v>
      </c>
      <c r="AY136" s="18" t="s">
        <v>135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86</v>
      </c>
      <c r="BK136" s="204">
        <f>ROUND(I136*H136,2)</f>
        <v>0</v>
      </c>
      <c r="BL136" s="18" t="s">
        <v>142</v>
      </c>
      <c r="BM136" s="203" t="s">
        <v>308</v>
      </c>
    </row>
    <row r="137" spans="1:65" s="2" customFormat="1" ht="33" customHeight="1">
      <c r="A137" s="35"/>
      <c r="B137" s="36"/>
      <c r="C137" s="192" t="s">
        <v>142</v>
      </c>
      <c r="D137" s="192" t="s">
        <v>137</v>
      </c>
      <c r="E137" s="193" t="s">
        <v>309</v>
      </c>
      <c r="F137" s="194" t="s">
        <v>310</v>
      </c>
      <c r="G137" s="195" t="s">
        <v>311</v>
      </c>
      <c r="H137" s="196">
        <v>84.16</v>
      </c>
      <c r="I137" s="197"/>
      <c r="J137" s="198">
        <f>ROUND(I137*H137,2)</f>
        <v>0</v>
      </c>
      <c r="K137" s="194" t="s">
        <v>1</v>
      </c>
      <c r="L137" s="40"/>
      <c r="M137" s="199" t="s">
        <v>1</v>
      </c>
      <c r="N137" s="200" t="s">
        <v>44</v>
      </c>
      <c r="O137" s="72"/>
      <c r="P137" s="201">
        <f>O137*H137</f>
        <v>0</v>
      </c>
      <c r="Q137" s="201">
        <v>3.0000000000000001E-5</v>
      </c>
      <c r="R137" s="201">
        <f>Q137*H137</f>
        <v>2.5247999999999998E-3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142</v>
      </c>
      <c r="AT137" s="203" t="s">
        <v>137</v>
      </c>
      <c r="AU137" s="203" t="s">
        <v>88</v>
      </c>
      <c r="AY137" s="18" t="s">
        <v>135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86</v>
      </c>
      <c r="BK137" s="204">
        <f>ROUND(I137*H137,2)</f>
        <v>0</v>
      </c>
      <c r="BL137" s="18" t="s">
        <v>142</v>
      </c>
      <c r="BM137" s="203" t="s">
        <v>312</v>
      </c>
    </row>
    <row r="138" spans="1:65" s="2" customFormat="1" ht="19.5">
      <c r="A138" s="35"/>
      <c r="B138" s="36"/>
      <c r="C138" s="37"/>
      <c r="D138" s="207" t="s">
        <v>313</v>
      </c>
      <c r="E138" s="37"/>
      <c r="F138" s="253" t="s">
        <v>314</v>
      </c>
      <c r="G138" s="37"/>
      <c r="H138" s="37"/>
      <c r="I138" s="254"/>
      <c r="J138" s="37"/>
      <c r="K138" s="37"/>
      <c r="L138" s="40"/>
      <c r="M138" s="255"/>
      <c r="N138" s="256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313</v>
      </c>
      <c r="AU138" s="18" t="s">
        <v>88</v>
      </c>
    </row>
    <row r="139" spans="1:65" s="13" customFormat="1">
      <c r="B139" s="205"/>
      <c r="C139" s="206"/>
      <c r="D139" s="207" t="s">
        <v>155</v>
      </c>
      <c r="E139" s="208" t="s">
        <v>1</v>
      </c>
      <c r="F139" s="209" t="s">
        <v>315</v>
      </c>
      <c r="G139" s="206"/>
      <c r="H139" s="210">
        <v>84.16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155</v>
      </c>
      <c r="AU139" s="216" t="s">
        <v>88</v>
      </c>
      <c r="AV139" s="13" t="s">
        <v>88</v>
      </c>
      <c r="AW139" s="13" t="s">
        <v>34</v>
      </c>
      <c r="AX139" s="13" t="s">
        <v>86</v>
      </c>
      <c r="AY139" s="216" t="s">
        <v>135</v>
      </c>
    </row>
    <row r="140" spans="1:65" s="2" customFormat="1" ht="37.9" customHeight="1">
      <c r="A140" s="35"/>
      <c r="B140" s="36"/>
      <c r="C140" s="192" t="s">
        <v>157</v>
      </c>
      <c r="D140" s="192" t="s">
        <v>137</v>
      </c>
      <c r="E140" s="193" t="s">
        <v>316</v>
      </c>
      <c r="F140" s="194" t="s">
        <v>317</v>
      </c>
      <c r="G140" s="195" t="s">
        <v>318</v>
      </c>
      <c r="H140" s="196">
        <v>3.5070000000000001</v>
      </c>
      <c r="I140" s="197"/>
      <c r="J140" s="198">
        <f>ROUND(I140*H140,2)</f>
        <v>0</v>
      </c>
      <c r="K140" s="194" t="s">
        <v>1</v>
      </c>
      <c r="L140" s="40"/>
      <c r="M140" s="199" t="s">
        <v>1</v>
      </c>
      <c r="N140" s="200" t="s">
        <v>44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142</v>
      </c>
      <c r="AT140" s="203" t="s">
        <v>137</v>
      </c>
      <c r="AU140" s="203" t="s">
        <v>88</v>
      </c>
      <c r="AY140" s="18" t="s">
        <v>135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86</v>
      </c>
      <c r="BK140" s="204">
        <f>ROUND(I140*H140,2)</f>
        <v>0</v>
      </c>
      <c r="BL140" s="18" t="s">
        <v>142</v>
      </c>
      <c r="BM140" s="203" t="s">
        <v>319</v>
      </c>
    </row>
    <row r="141" spans="1:65" s="13" customFormat="1">
      <c r="B141" s="205"/>
      <c r="C141" s="206"/>
      <c r="D141" s="207" t="s">
        <v>155</v>
      </c>
      <c r="E141" s="208" t="s">
        <v>1</v>
      </c>
      <c r="F141" s="209" t="s">
        <v>320</v>
      </c>
      <c r="G141" s="206"/>
      <c r="H141" s="210">
        <v>3.5070000000000001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155</v>
      </c>
      <c r="AU141" s="216" t="s">
        <v>88</v>
      </c>
      <c r="AV141" s="13" t="s">
        <v>88</v>
      </c>
      <c r="AW141" s="13" t="s">
        <v>34</v>
      </c>
      <c r="AX141" s="13" t="s">
        <v>86</v>
      </c>
      <c r="AY141" s="216" t="s">
        <v>135</v>
      </c>
    </row>
    <row r="142" spans="1:65" s="2" customFormat="1" ht="24.2" customHeight="1">
      <c r="A142" s="35"/>
      <c r="B142" s="36"/>
      <c r="C142" s="192" t="s">
        <v>163</v>
      </c>
      <c r="D142" s="192" t="s">
        <v>137</v>
      </c>
      <c r="E142" s="193" t="s">
        <v>321</v>
      </c>
      <c r="F142" s="194" t="s">
        <v>322</v>
      </c>
      <c r="G142" s="195" t="s">
        <v>150</v>
      </c>
      <c r="H142" s="196">
        <v>39.808999999999997</v>
      </c>
      <c r="I142" s="197"/>
      <c r="J142" s="198">
        <f>ROUND(I142*H142,2)</f>
        <v>0</v>
      </c>
      <c r="K142" s="194" t="s">
        <v>141</v>
      </c>
      <c r="L142" s="40"/>
      <c r="M142" s="199" t="s">
        <v>1</v>
      </c>
      <c r="N142" s="200" t="s">
        <v>44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142</v>
      </c>
      <c r="AT142" s="203" t="s">
        <v>137</v>
      </c>
      <c r="AU142" s="203" t="s">
        <v>88</v>
      </c>
      <c r="AY142" s="18" t="s">
        <v>135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86</v>
      </c>
      <c r="BK142" s="204">
        <f>ROUND(I142*H142,2)</f>
        <v>0</v>
      </c>
      <c r="BL142" s="18" t="s">
        <v>142</v>
      </c>
      <c r="BM142" s="203" t="s">
        <v>323</v>
      </c>
    </row>
    <row r="143" spans="1:65" s="15" customFormat="1">
      <c r="B143" s="228"/>
      <c r="C143" s="229"/>
      <c r="D143" s="207" t="s">
        <v>155</v>
      </c>
      <c r="E143" s="230" t="s">
        <v>1</v>
      </c>
      <c r="F143" s="231" t="s">
        <v>324</v>
      </c>
      <c r="G143" s="229"/>
      <c r="H143" s="230" t="s">
        <v>1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155</v>
      </c>
      <c r="AU143" s="237" t="s">
        <v>88</v>
      </c>
      <c r="AV143" s="15" t="s">
        <v>86</v>
      </c>
      <c r="AW143" s="15" t="s">
        <v>34</v>
      </c>
      <c r="AX143" s="15" t="s">
        <v>79</v>
      </c>
      <c r="AY143" s="237" t="s">
        <v>135</v>
      </c>
    </row>
    <row r="144" spans="1:65" s="15" customFormat="1">
      <c r="B144" s="228"/>
      <c r="C144" s="229"/>
      <c r="D144" s="207" t="s">
        <v>155</v>
      </c>
      <c r="E144" s="230" t="s">
        <v>1</v>
      </c>
      <c r="F144" s="231" t="s">
        <v>325</v>
      </c>
      <c r="G144" s="229"/>
      <c r="H144" s="230" t="s">
        <v>1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155</v>
      </c>
      <c r="AU144" s="237" t="s">
        <v>88</v>
      </c>
      <c r="AV144" s="15" t="s">
        <v>86</v>
      </c>
      <c r="AW144" s="15" t="s">
        <v>34</v>
      </c>
      <c r="AX144" s="15" t="s">
        <v>79</v>
      </c>
      <c r="AY144" s="237" t="s">
        <v>135</v>
      </c>
    </row>
    <row r="145" spans="1:65" s="13" customFormat="1">
      <c r="B145" s="205"/>
      <c r="C145" s="206"/>
      <c r="D145" s="207" t="s">
        <v>155</v>
      </c>
      <c r="E145" s="208" t="s">
        <v>1</v>
      </c>
      <c r="F145" s="209" t="s">
        <v>326</v>
      </c>
      <c r="G145" s="206"/>
      <c r="H145" s="210">
        <v>39.808999999999997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155</v>
      </c>
      <c r="AU145" s="216" t="s">
        <v>88</v>
      </c>
      <c r="AV145" s="13" t="s">
        <v>88</v>
      </c>
      <c r="AW145" s="13" t="s">
        <v>34</v>
      </c>
      <c r="AX145" s="13" t="s">
        <v>86</v>
      </c>
      <c r="AY145" s="216" t="s">
        <v>135</v>
      </c>
    </row>
    <row r="146" spans="1:65" s="2" customFormat="1" ht="49.15" customHeight="1">
      <c r="A146" s="35"/>
      <c r="B146" s="36"/>
      <c r="C146" s="192" t="s">
        <v>169</v>
      </c>
      <c r="D146" s="192" t="s">
        <v>137</v>
      </c>
      <c r="E146" s="193" t="s">
        <v>327</v>
      </c>
      <c r="F146" s="194" t="s">
        <v>328</v>
      </c>
      <c r="G146" s="195" t="s">
        <v>160</v>
      </c>
      <c r="H146" s="196">
        <v>40.415999999999997</v>
      </c>
      <c r="I146" s="197"/>
      <c r="J146" s="198">
        <f>ROUND(I146*H146,2)</f>
        <v>0</v>
      </c>
      <c r="K146" s="194" t="s">
        <v>141</v>
      </c>
      <c r="L146" s="40"/>
      <c r="M146" s="199" t="s">
        <v>1</v>
      </c>
      <c r="N146" s="200" t="s">
        <v>44</v>
      </c>
      <c r="O146" s="7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142</v>
      </c>
      <c r="AT146" s="203" t="s">
        <v>137</v>
      </c>
      <c r="AU146" s="203" t="s">
        <v>88</v>
      </c>
      <c r="AY146" s="18" t="s">
        <v>135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86</v>
      </c>
      <c r="BK146" s="204">
        <f>ROUND(I146*H146,2)</f>
        <v>0</v>
      </c>
      <c r="BL146" s="18" t="s">
        <v>142</v>
      </c>
      <c r="BM146" s="203" t="s">
        <v>329</v>
      </c>
    </row>
    <row r="147" spans="1:65" s="15" customFormat="1">
      <c r="B147" s="228"/>
      <c r="C147" s="229"/>
      <c r="D147" s="207" t="s">
        <v>155</v>
      </c>
      <c r="E147" s="230" t="s">
        <v>1</v>
      </c>
      <c r="F147" s="231" t="s">
        <v>324</v>
      </c>
      <c r="G147" s="229"/>
      <c r="H147" s="230" t="s">
        <v>1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155</v>
      </c>
      <c r="AU147" s="237" t="s">
        <v>88</v>
      </c>
      <c r="AV147" s="15" t="s">
        <v>86</v>
      </c>
      <c r="AW147" s="15" t="s">
        <v>34</v>
      </c>
      <c r="AX147" s="15" t="s">
        <v>79</v>
      </c>
      <c r="AY147" s="237" t="s">
        <v>135</v>
      </c>
    </row>
    <row r="148" spans="1:65" s="15" customFormat="1">
      <c r="B148" s="228"/>
      <c r="C148" s="229"/>
      <c r="D148" s="207" t="s">
        <v>155</v>
      </c>
      <c r="E148" s="230" t="s">
        <v>1</v>
      </c>
      <c r="F148" s="231" t="s">
        <v>325</v>
      </c>
      <c r="G148" s="229"/>
      <c r="H148" s="230" t="s">
        <v>1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155</v>
      </c>
      <c r="AU148" s="237" t="s">
        <v>88</v>
      </c>
      <c r="AV148" s="15" t="s">
        <v>86</v>
      </c>
      <c r="AW148" s="15" t="s">
        <v>34</v>
      </c>
      <c r="AX148" s="15" t="s">
        <v>79</v>
      </c>
      <c r="AY148" s="237" t="s">
        <v>135</v>
      </c>
    </row>
    <row r="149" spans="1:65" s="15" customFormat="1">
      <c r="B149" s="228"/>
      <c r="C149" s="229"/>
      <c r="D149" s="207" t="s">
        <v>155</v>
      </c>
      <c r="E149" s="230" t="s">
        <v>1</v>
      </c>
      <c r="F149" s="231" t="s">
        <v>330</v>
      </c>
      <c r="G149" s="229"/>
      <c r="H149" s="230" t="s">
        <v>1</v>
      </c>
      <c r="I149" s="232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155</v>
      </c>
      <c r="AU149" s="237" t="s">
        <v>88</v>
      </c>
      <c r="AV149" s="15" t="s">
        <v>86</v>
      </c>
      <c r="AW149" s="15" t="s">
        <v>34</v>
      </c>
      <c r="AX149" s="15" t="s">
        <v>79</v>
      </c>
      <c r="AY149" s="237" t="s">
        <v>135</v>
      </c>
    </row>
    <row r="150" spans="1:65" s="13" customFormat="1">
      <c r="B150" s="205"/>
      <c r="C150" s="206"/>
      <c r="D150" s="207" t="s">
        <v>155</v>
      </c>
      <c r="E150" s="208" t="s">
        <v>1</v>
      </c>
      <c r="F150" s="209" t="s">
        <v>331</v>
      </c>
      <c r="G150" s="206"/>
      <c r="H150" s="210">
        <v>36.944000000000003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155</v>
      </c>
      <c r="AU150" s="216" t="s">
        <v>88</v>
      </c>
      <c r="AV150" s="13" t="s">
        <v>88</v>
      </c>
      <c r="AW150" s="13" t="s">
        <v>34</v>
      </c>
      <c r="AX150" s="13" t="s">
        <v>79</v>
      </c>
      <c r="AY150" s="216" t="s">
        <v>135</v>
      </c>
    </row>
    <row r="151" spans="1:65" s="13" customFormat="1">
      <c r="B151" s="205"/>
      <c r="C151" s="206"/>
      <c r="D151" s="207" t="s">
        <v>155</v>
      </c>
      <c r="E151" s="208" t="s">
        <v>1</v>
      </c>
      <c r="F151" s="209" t="s">
        <v>332</v>
      </c>
      <c r="G151" s="206"/>
      <c r="H151" s="210">
        <v>3.472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155</v>
      </c>
      <c r="AU151" s="216" t="s">
        <v>88</v>
      </c>
      <c r="AV151" s="13" t="s">
        <v>88</v>
      </c>
      <c r="AW151" s="13" t="s">
        <v>34</v>
      </c>
      <c r="AX151" s="13" t="s">
        <v>79</v>
      </c>
      <c r="AY151" s="216" t="s">
        <v>135</v>
      </c>
    </row>
    <row r="152" spans="1:65" s="14" customFormat="1">
      <c r="B152" s="217"/>
      <c r="C152" s="218"/>
      <c r="D152" s="207" t="s">
        <v>155</v>
      </c>
      <c r="E152" s="219" t="s">
        <v>1</v>
      </c>
      <c r="F152" s="220" t="s">
        <v>168</v>
      </c>
      <c r="G152" s="218"/>
      <c r="H152" s="221">
        <v>40.415999999999997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155</v>
      </c>
      <c r="AU152" s="227" t="s">
        <v>88</v>
      </c>
      <c r="AV152" s="14" t="s">
        <v>142</v>
      </c>
      <c r="AW152" s="14" t="s">
        <v>34</v>
      </c>
      <c r="AX152" s="14" t="s">
        <v>86</v>
      </c>
      <c r="AY152" s="227" t="s">
        <v>135</v>
      </c>
    </row>
    <row r="153" spans="1:65" s="2" customFormat="1" ht="33" customHeight="1">
      <c r="A153" s="35"/>
      <c r="B153" s="36"/>
      <c r="C153" s="192" t="s">
        <v>175</v>
      </c>
      <c r="D153" s="192" t="s">
        <v>137</v>
      </c>
      <c r="E153" s="193" t="s">
        <v>333</v>
      </c>
      <c r="F153" s="194" t="s">
        <v>334</v>
      </c>
      <c r="G153" s="195" t="s">
        <v>160</v>
      </c>
      <c r="H153" s="196">
        <v>60.622999999999998</v>
      </c>
      <c r="I153" s="197"/>
      <c r="J153" s="198">
        <f>ROUND(I153*H153,2)</f>
        <v>0</v>
      </c>
      <c r="K153" s="194" t="s">
        <v>141</v>
      </c>
      <c r="L153" s="40"/>
      <c r="M153" s="199" t="s">
        <v>1</v>
      </c>
      <c r="N153" s="200" t="s">
        <v>44</v>
      </c>
      <c r="O153" s="72"/>
      <c r="P153" s="201">
        <f>O153*H153</f>
        <v>0</v>
      </c>
      <c r="Q153" s="201">
        <v>1.4E-5</v>
      </c>
      <c r="R153" s="201">
        <f>Q153*H153</f>
        <v>8.48722E-4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142</v>
      </c>
      <c r="AT153" s="203" t="s">
        <v>137</v>
      </c>
      <c r="AU153" s="203" t="s">
        <v>88</v>
      </c>
      <c r="AY153" s="18" t="s">
        <v>135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86</v>
      </c>
      <c r="BK153" s="204">
        <f>ROUND(I153*H153,2)</f>
        <v>0</v>
      </c>
      <c r="BL153" s="18" t="s">
        <v>142</v>
      </c>
      <c r="BM153" s="203" t="s">
        <v>335</v>
      </c>
    </row>
    <row r="154" spans="1:65" s="15" customFormat="1">
      <c r="B154" s="228"/>
      <c r="C154" s="229"/>
      <c r="D154" s="207" t="s">
        <v>155</v>
      </c>
      <c r="E154" s="230" t="s">
        <v>1</v>
      </c>
      <c r="F154" s="231" t="s">
        <v>324</v>
      </c>
      <c r="G154" s="229"/>
      <c r="H154" s="230" t="s">
        <v>1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155</v>
      </c>
      <c r="AU154" s="237" t="s">
        <v>88</v>
      </c>
      <c r="AV154" s="15" t="s">
        <v>86</v>
      </c>
      <c r="AW154" s="15" t="s">
        <v>34</v>
      </c>
      <c r="AX154" s="15" t="s">
        <v>79</v>
      </c>
      <c r="AY154" s="237" t="s">
        <v>135</v>
      </c>
    </row>
    <row r="155" spans="1:65" s="15" customFormat="1">
      <c r="B155" s="228"/>
      <c r="C155" s="229"/>
      <c r="D155" s="207" t="s">
        <v>155</v>
      </c>
      <c r="E155" s="230" t="s">
        <v>1</v>
      </c>
      <c r="F155" s="231" t="s">
        <v>325</v>
      </c>
      <c r="G155" s="229"/>
      <c r="H155" s="230" t="s">
        <v>1</v>
      </c>
      <c r="I155" s="232"/>
      <c r="J155" s="229"/>
      <c r="K155" s="229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155</v>
      </c>
      <c r="AU155" s="237" t="s">
        <v>88</v>
      </c>
      <c r="AV155" s="15" t="s">
        <v>86</v>
      </c>
      <c r="AW155" s="15" t="s">
        <v>34</v>
      </c>
      <c r="AX155" s="15" t="s">
        <v>79</v>
      </c>
      <c r="AY155" s="237" t="s">
        <v>135</v>
      </c>
    </row>
    <row r="156" spans="1:65" s="15" customFormat="1">
      <c r="B156" s="228"/>
      <c r="C156" s="229"/>
      <c r="D156" s="207" t="s">
        <v>155</v>
      </c>
      <c r="E156" s="230" t="s">
        <v>1</v>
      </c>
      <c r="F156" s="231" t="s">
        <v>336</v>
      </c>
      <c r="G156" s="229"/>
      <c r="H156" s="230" t="s">
        <v>1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155</v>
      </c>
      <c r="AU156" s="237" t="s">
        <v>88</v>
      </c>
      <c r="AV156" s="15" t="s">
        <v>86</v>
      </c>
      <c r="AW156" s="15" t="s">
        <v>34</v>
      </c>
      <c r="AX156" s="15" t="s">
        <v>79</v>
      </c>
      <c r="AY156" s="237" t="s">
        <v>135</v>
      </c>
    </row>
    <row r="157" spans="1:65" s="13" customFormat="1">
      <c r="B157" s="205"/>
      <c r="C157" s="206"/>
      <c r="D157" s="207" t="s">
        <v>155</v>
      </c>
      <c r="E157" s="208" t="s">
        <v>1</v>
      </c>
      <c r="F157" s="209" t="s">
        <v>337</v>
      </c>
      <c r="G157" s="206"/>
      <c r="H157" s="210">
        <v>55.415999999999997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155</v>
      </c>
      <c r="AU157" s="216" t="s">
        <v>88</v>
      </c>
      <c r="AV157" s="13" t="s">
        <v>88</v>
      </c>
      <c r="AW157" s="13" t="s">
        <v>34</v>
      </c>
      <c r="AX157" s="13" t="s">
        <v>79</v>
      </c>
      <c r="AY157" s="216" t="s">
        <v>135</v>
      </c>
    </row>
    <row r="158" spans="1:65" s="13" customFormat="1">
      <c r="B158" s="205"/>
      <c r="C158" s="206"/>
      <c r="D158" s="207" t="s">
        <v>155</v>
      </c>
      <c r="E158" s="208" t="s">
        <v>1</v>
      </c>
      <c r="F158" s="209" t="s">
        <v>338</v>
      </c>
      <c r="G158" s="206"/>
      <c r="H158" s="210">
        <v>5.2069999999999999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155</v>
      </c>
      <c r="AU158" s="216" t="s">
        <v>88</v>
      </c>
      <c r="AV158" s="13" t="s">
        <v>88</v>
      </c>
      <c r="AW158" s="13" t="s">
        <v>34</v>
      </c>
      <c r="AX158" s="13" t="s">
        <v>79</v>
      </c>
      <c r="AY158" s="216" t="s">
        <v>135</v>
      </c>
    </row>
    <row r="159" spans="1:65" s="14" customFormat="1">
      <c r="B159" s="217"/>
      <c r="C159" s="218"/>
      <c r="D159" s="207" t="s">
        <v>155</v>
      </c>
      <c r="E159" s="219" t="s">
        <v>1</v>
      </c>
      <c r="F159" s="220" t="s">
        <v>168</v>
      </c>
      <c r="G159" s="218"/>
      <c r="H159" s="221">
        <v>60.622999999999998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155</v>
      </c>
      <c r="AU159" s="227" t="s">
        <v>88</v>
      </c>
      <c r="AV159" s="14" t="s">
        <v>142</v>
      </c>
      <c r="AW159" s="14" t="s">
        <v>34</v>
      </c>
      <c r="AX159" s="14" t="s">
        <v>86</v>
      </c>
      <c r="AY159" s="227" t="s">
        <v>135</v>
      </c>
    </row>
    <row r="160" spans="1:65" s="2" customFormat="1" ht="37.9" customHeight="1">
      <c r="A160" s="35"/>
      <c r="B160" s="36"/>
      <c r="C160" s="192" t="s">
        <v>181</v>
      </c>
      <c r="D160" s="192" t="s">
        <v>137</v>
      </c>
      <c r="E160" s="193" t="s">
        <v>339</v>
      </c>
      <c r="F160" s="194" t="s">
        <v>340</v>
      </c>
      <c r="G160" s="195" t="s">
        <v>160</v>
      </c>
      <c r="H160" s="196">
        <v>0.9</v>
      </c>
      <c r="I160" s="197"/>
      <c r="J160" s="198">
        <f>ROUND(I160*H160,2)</f>
        <v>0</v>
      </c>
      <c r="K160" s="194" t="s">
        <v>141</v>
      </c>
      <c r="L160" s="40"/>
      <c r="M160" s="199" t="s">
        <v>1</v>
      </c>
      <c r="N160" s="200" t="s">
        <v>44</v>
      </c>
      <c r="O160" s="7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142</v>
      </c>
      <c r="AT160" s="203" t="s">
        <v>137</v>
      </c>
      <c r="AU160" s="203" t="s">
        <v>88</v>
      </c>
      <c r="AY160" s="18" t="s">
        <v>135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86</v>
      </c>
      <c r="BK160" s="204">
        <f>ROUND(I160*H160,2)</f>
        <v>0</v>
      </c>
      <c r="BL160" s="18" t="s">
        <v>142</v>
      </c>
      <c r="BM160" s="203" t="s">
        <v>341</v>
      </c>
    </row>
    <row r="161" spans="1:65" s="13" customFormat="1">
      <c r="B161" s="205"/>
      <c r="C161" s="206"/>
      <c r="D161" s="207" t="s">
        <v>155</v>
      </c>
      <c r="E161" s="208" t="s">
        <v>1</v>
      </c>
      <c r="F161" s="209" t="s">
        <v>342</v>
      </c>
      <c r="G161" s="206"/>
      <c r="H161" s="210">
        <v>0.9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155</v>
      </c>
      <c r="AU161" s="216" t="s">
        <v>88</v>
      </c>
      <c r="AV161" s="13" t="s">
        <v>88</v>
      </c>
      <c r="AW161" s="13" t="s">
        <v>34</v>
      </c>
      <c r="AX161" s="13" t="s">
        <v>86</v>
      </c>
      <c r="AY161" s="216" t="s">
        <v>135</v>
      </c>
    </row>
    <row r="162" spans="1:65" s="2" customFormat="1" ht="37.9" customHeight="1">
      <c r="A162" s="35"/>
      <c r="B162" s="36"/>
      <c r="C162" s="192" t="s">
        <v>188</v>
      </c>
      <c r="D162" s="192" t="s">
        <v>137</v>
      </c>
      <c r="E162" s="193" t="s">
        <v>343</v>
      </c>
      <c r="F162" s="194" t="s">
        <v>344</v>
      </c>
      <c r="G162" s="195" t="s">
        <v>160</v>
      </c>
      <c r="H162" s="196">
        <v>7.2</v>
      </c>
      <c r="I162" s="197"/>
      <c r="J162" s="198">
        <f>ROUND(I162*H162,2)</f>
        <v>0</v>
      </c>
      <c r="K162" s="194" t="s">
        <v>141</v>
      </c>
      <c r="L162" s="40"/>
      <c r="M162" s="199" t="s">
        <v>1</v>
      </c>
      <c r="N162" s="200" t="s">
        <v>44</v>
      </c>
      <c r="O162" s="7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3" t="s">
        <v>142</v>
      </c>
      <c r="AT162" s="203" t="s">
        <v>137</v>
      </c>
      <c r="AU162" s="203" t="s">
        <v>88</v>
      </c>
      <c r="AY162" s="18" t="s">
        <v>135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8" t="s">
        <v>86</v>
      </c>
      <c r="BK162" s="204">
        <f>ROUND(I162*H162,2)</f>
        <v>0</v>
      </c>
      <c r="BL162" s="18" t="s">
        <v>142</v>
      </c>
      <c r="BM162" s="203" t="s">
        <v>345</v>
      </c>
    </row>
    <row r="163" spans="1:65" s="13" customFormat="1">
      <c r="B163" s="205"/>
      <c r="C163" s="206"/>
      <c r="D163" s="207" t="s">
        <v>155</v>
      </c>
      <c r="E163" s="208" t="s">
        <v>1</v>
      </c>
      <c r="F163" s="209" t="s">
        <v>346</v>
      </c>
      <c r="G163" s="206"/>
      <c r="H163" s="210">
        <v>7.2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155</v>
      </c>
      <c r="AU163" s="216" t="s">
        <v>88</v>
      </c>
      <c r="AV163" s="13" t="s">
        <v>88</v>
      </c>
      <c r="AW163" s="13" t="s">
        <v>34</v>
      </c>
      <c r="AX163" s="13" t="s">
        <v>86</v>
      </c>
      <c r="AY163" s="216" t="s">
        <v>135</v>
      </c>
    </row>
    <row r="164" spans="1:65" s="2" customFormat="1" ht="16.5" customHeight="1">
      <c r="A164" s="35"/>
      <c r="B164" s="36"/>
      <c r="C164" s="192" t="s">
        <v>192</v>
      </c>
      <c r="D164" s="192" t="s">
        <v>137</v>
      </c>
      <c r="E164" s="193" t="s">
        <v>347</v>
      </c>
      <c r="F164" s="194" t="s">
        <v>348</v>
      </c>
      <c r="G164" s="195" t="s">
        <v>349</v>
      </c>
      <c r="H164" s="196">
        <v>1</v>
      </c>
      <c r="I164" s="197"/>
      <c r="J164" s="198">
        <f>ROUND(I164*H164,2)</f>
        <v>0</v>
      </c>
      <c r="K164" s="194" t="s">
        <v>1</v>
      </c>
      <c r="L164" s="40"/>
      <c r="M164" s="199" t="s">
        <v>1</v>
      </c>
      <c r="N164" s="200" t="s">
        <v>44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142</v>
      </c>
      <c r="AT164" s="203" t="s">
        <v>137</v>
      </c>
      <c r="AU164" s="203" t="s">
        <v>88</v>
      </c>
      <c r="AY164" s="18" t="s">
        <v>135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86</v>
      </c>
      <c r="BK164" s="204">
        <f>ROUND(I164*H164,2)</f>
        <v>0</v>
      </c>
      <c r="BL164" s="18" t="s">
        <v>142</v>
      </c>
      <c r="BM164" s="203" t="s">
        <v>350</v>
      </c>
    </row>
    <row r="165" spans="1:65" s="2" customFormat="1" ht="24.2" customHeight="1">
      <c r="A165" s="35"/>
      <c r="B165" s="36"/>
      <c r="C165" s="192" t="s">
        <v>196</v>
      </c>
      <c r="D165" s="192" t="s">
        <v>137</v>
      </c>
      <c r="E165" s="193" t="s">
        <v>351</v>
      </c>
      <c r="F165" s="194" t="s">
        <v>352</v>
      </c>
      <c r="G165" s="195" t="s">
        <v>150</v>
      </c>
      <c r="H165" s="196">
        <v>12</v>
      </c>
      <c r="I165" s="197"/>
      <c r="J165" s="198">
        <f>ROUND(I165*H165,2)</f>
        <v>0</v>
      </c>
      <c r="K165" s="194" t="s">
        <v>141</v>
      </c>
      <c r="L165" s="40"/>
      <c r="M165" s="199" t="s">
        <v>1</v>
      </c>
      <c r="N165" s="200" t="s">
        <v>44</v>
      </c>
      <c r="O165" s="72"/>
      <c r="P165" s="201">
        <f>O165*H165</f>
        <v>0</v>
      </c>
      <c r="Q165" s="201">
        <v>7.0100000000000002E-4</v>
      </c>
      <c r="R165" s="201">
        <f>Q165*H165</f>
        <v>8.4119999999999993E-3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142</v>
      </c>
      <c r="AT165" s="203" t="s">
        <v>137</v>
      </c>
      <c r="AU165" s="203" t="s">
        <v>88</v>
      </c>
      <c r="AY165" s="18" t="s">
        <v>135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86</v>
      </c>
      <c r="BK165" s="204">
        <f>ROUND(I165*H165,2)</f>
        <v>0</v>
      </c>
      <c r="BL165" s="18" t="s">
        <v>142</v>
      </c>
      <c r="BM165" s="203" t="s">
        <v>353</v>
      </c>
    </row>
    <row r="166" spans="1:65" s="13" customFormat="1">
      <c r="B166" s="205"/>
      <c r="C166" s="206"/>
      <c r="D166" s="207" t="s">
        <v>155</v>
      </c>
      <c r="E166" s="208" t="s">
        <v>1</v>
      </c>
      <c r="F166" s="209" t="s">
        <v>354</v>
      </c>
      <c r="G166" s="206"/>
      <c r="H166" s="210">
        <v>12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155</v>
      </c>
      <c r="AU166" s="216" t="s">
        <v>88</v>
      </c>
      <c r="AV166" s="13" t="s">
        <v>88</v>
      </c>
      <c r="AW166" s="13" t="s">
        <v>34</v>
      </c>
      <c r="AX166" s="13" t="s">
        <v>86</v>
      </c>
      <c r="AY166" s="216" t="s">
        <v>135</v>
      </c>
    </row>
    <row r="167" spans="1:65" s="2" customFormat="1" ht="44.25" customHeight="1">
      <c r="A167" s="35"/>
      <c r="B167" s="36"/>
      <c r="C167" s="192" t="s">
        <v>203</v>
      </c>
      <c r="D167" s="192" t="s">
        <v>137</v>
      </c>
      <c r="E167" s="193" t="s">
        <v>355</v>
      </c>
      <c r="F167" s="194" t="s">
        <v>356</v>
      </c>
      <c r="G167" s="195" t="s">
        <v>150</v>
      </c>
      <c r="H167" s="196">
        <v>12</v>
      </c>
      <c r="I167" s="197"/>
      <c r="J167" s="198">
        <f>ROUND(I167*H167,2)</f>
        <v>0</v>
      </c>
      <c r="K167" s="194" t="s">
        <v>141</v>
      </c>
      <c r="L167" s="40"/>
      <c r="M167" s="199" t="s">
        <v>1</v>
      </c>
      <c r="N167" s="200" t="s">
        <v>44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142</v>
      </c>
      <c r="AT167" s="203" t="s">
        <v>137</v>
      </c>
      <c r="AU167" s="203" t="s">
        <v>88</v>
      </c>
      <c r="AY167" s="18" t="s">
        <v>135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86</v>
      </c>
      <c r="BK167" s="204">
        <f>ROUND(I167*H167,2)</f>
        <v>0</v>
      </c>
      <c r="BL167" s="18" t="s">
        <v>142</v>
      </c>
      <c r="BM167" s="203" t="s">
        <v>357</v>
      </c>
    </row>
    <row r="168" spans="1:65" s="2" customFormat="1" ht="33" customHeight="1">
      <c r="A168" s="35"/>
      <c r="B168" s="36"/>
      <c r="C168" s="192" t="s">
        <v>210</v>
      </c>
      <c r="D168" s="192" t="s">
        <v>137</v>
      </c>
      <c r="E168" s="193" t="s">
        <v>358</v>
      </c>
      <c r="F168" s="194" t="s">
        <v>359</v>
      </c>
      <c r="G168" s="195" t="s">
        <v>160</v>
      </c>
      <c r="H168" s="196">
        <v>4.5</v>
      </c>
      <c r="I168" s="197"/>
      <c r="J168" s="198">
        <f>ROUND(I168*H168,2)</f>
        <v>0</v>
      </c>
      <c r="K168" s="194" t="s">
        <v>141</v>
      </c>
      <c r="L168" s="40"/>
      <c r="M168" s="199" t="s">
        <v>1</v>
      </c>
      <c r="N168" s="200" t="s">
        <v>44</v>
      </c>
      <c r="O168" s="72"/>
      <c r="P168" s="201">
        <f>O168*H168</f>
        <v>0</v>
      </c>
      <c r="Q168" s="201">
        <v>4.5731999999999999E-4</v>
      </c>
      <c r="R168" s="201">
        <f>Q168*H168</f>
        <v>2.0579399999999999E-3</v>
      </c>
      <c r="S168" s="201">
        <v>0</v>
      </c>
      <c r="T168" s="20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3" t="s">
        <v>142</v>
      </c>
      <c r="AT168" s="203" t="s">
        <v>137</v>
      </c>
      <c r="AU168" s="203" t="s">
        <v>88</v>
      </c>
      <c r="AY168" s="18" t="s">
        <v>135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8" t="s">
        <v>86</v>
      </c>
      <c r="BK168" s="204">
        <f>ROUND(I168*H168,2)</f>
        <v>0</v>
      </c>
      <c r="BL168" s="18" t="s">
        <v>142</v>
      </c>
      <c r="BM168" s="203" t="s">
        <v>360</v>
      </c>
    </row>
    <row r="169" spans="1:65" s="13" customFormat="1">
      <c r="B169" s="205"/>
      <c r="C169" s="206"/>
      <c r="D169" s="207" t="s">
        <v>155</v>
      </c>
      <c r="E169" s="208" t="s">
        <v>1</v>
      </c>
      <c r="F169" s="209" t="s">
        <v>361</v>
      </c>
      <c r="G169" s="206"/>
      <c r="H169" s="210">
        <v>4.5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155</v>
      </c>
      <c r="AU169" s="216" t="s">
        <v>88</v>
      </c>
      <c r="AV169" s="13" t="s">
        <v>88</v>
      </c>
      <c r="AW169" s="13" t="s">
        <v>34</v>
      </c>
      <c r="AX169" s="13" t="s">
        <v>86</v>
      </c>
      <c r="AY169" s="216" t="s">
        <v>135</v>
      </c>
    </row>
    <row r="170" spans="1:65" s="2" customFormat="1" ht="37.9" customHeight="1">
      <c r="A170" s="35"/>
      <c r="B170" s="36"/>
      <c r="C170" s="192" t="s">
        <v>8</v>
      </c>
      <c r="D170" s="192" t="s">
        <v>137</v>
      </c>
      <c r="E170" s="193" t="s">
        <v>362</v>
      </c>
      <c r="F170" s="194" t="s">
        <v>363</v>
      </c>
      <c r="G170" s="195" t="s">
        <v>160</v>
      </c>
      <c r="H170" s="196">
        <v>4.5</v>
      </c>
      <c r="I170" s="197"/>
      <c r="J170" s="198">
        <f>ROUND(I170*H170,2)</f>
        <v>0</v>
      </c>
      <c r="K170" s="194" t="s">
        <v>141</v>
      </c>
      <c r="L170" s="40"/>
      <c r="M170" s="199" t="s">
        <v>1</v>
      </c>
      <c r="N170" s="200" t="s">
        <v>44</v>
      </c>
      <c r="O170" s="7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3" t="s">
        <v>142</v>
      </c>
      <c r="AT170" s="203" t="s">
        <v>137</v>
      </c>
      <c r="AU170" s="203" t="s">
        <v>88</v>
      </c>
      <c r="AY170" s="18" t="s">
        <v>135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8" t="s">
        <v>86</v>
      </c>
      <c r="BK170" s="204">
        <f>ROUND(I170*H170,2)</f>
        <v>0</v>
      </c>
      <c r="BL170" s="18" t="s">
        <v>142</v>
      </c>
      <c r="BM170" s="203" t="s">
        <v>364</v>
      </c>
    </row>
    <row r="171" spans="1:65" s="2" customFormat="1" ht="37.9" customHeight="1">
      <c r="A171" s="35"/>
      <c r="B171" s="36"/>
      <c r="C171" s="192" t="s">
        <v>218</v>
      </c>
      <c r="D171" s="192" t="s">
        <v>137</v>
      </c>
      <c r="E171" s="193" t="s">
        <v>365</v>
      </c>
      <c r="F171" s="194" t="s">
        <v>366</v>
      </c>
      <c r="G171" s="195" t="s">
        <v>150</v>
      </c>
      <c r="H171" s="196">
        <v>167.36</v>
      </c>
      <c r="I171" s="197"/>
      <c r="J171" s="198">
        <f>ROUND(I171*H171,2)</f>
        <v>0</v>
      </c>
      <c r="K171" s="194" t="s">
        <v>141</v>
      </c>
      <c r="L171" s="40"/>
      <c r="M171" s="199" t="s">
        <v>1</v>
      </c>
      <c r="N171" s="200" t="s">
        <v>44</v>
      </c>
      <c r="O171" s="72"/>
      <c r="P171" s="201">
        <f>O171*H171</f>
        <v>0</v>
      </c>
      <c r="Q171" s="201">
        <v>5.8135999999999995E-4</v>
      </c>
      <c r="R171" s="201">
        <f>Q171*H171</f>
        <v>9.7296409599999994E-2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142</v>
      </c>
      <c r="AT171" s="203" t="s">
        <v>137</v>
      </c>
      <c r="AU171" s="203" t="s">
        <v>88</v>
      </c>
      <c r="AY171" s="18" t="s">
        <v>135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86</v>
      </c>
      <c r="BK171" s="204">
        <f>ROUND(I171*H171,2)</f>
        <v>0</v>
      </c>
      <c r="BL171" s="18" t="s">
        <v>142</v>
      </c>
      <c r="BM171" s="203" t="s">
        <v>367</v>
      </c>
    </row>
    <row r="172" spans="1:65" s="15" customFormat="1">
      <c r="B172" s="228"/>
      <c r="C172" s="229"/>
      <c r="D172" s="207" t="s">
        <v>155</v>
      </c>
      <c r="E172" s="230" t="s">
        <v>1</v>
      </c>
      <c r="F172" s="231" t="s">
        <v>324</v>
      </c>
      <c r="G172" s="229"/>
      <c r="H172" s="230" t="s">
        <v>1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155</v>
      </c>
      <c r="AU172" s="237" t="s">
        <v>88</v>
      </c>
      <c r="AV172" s="15" t="s">
        <v>86</v>
      </c>
      <c r="AW172" s="15" t="s">
        <v>34</v>
      </c>
      <c r="AX172" s="15" t="s">
        <v>79</v>
      </c>
      <c r="AY172" s="237" t="s">
        <v>135</v>
      </c>
    </row>
    <row r="173" spans="1:65" s="15" customFormat="1">
      <c r="B173" s="228"/>
      <c r="C173" s="229"/>
      <c r="D173" s="207" t="s">
        <v>155</v>
      </c>
      <c r="E173" s="230" t="s">
        <v>1</v>
      </c>
      <c r="F173" s="231" t="s">
        <v>325</v>
      </c>
      <c r="G173" s="229"/>
      <c r="H173" s="230" t="s">
        <v>1</v>
      </c>
      <c r="I173" s="232"/>
      <c r="J173" s="229"/>
      <c r="K173" s="229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155</v>
      </c>
      <c r="AU173" s="237" t="s">
        <v>88</v>
      </c>
      <c r="AV173" s="15" t="s">
        <v>86</v>
      </c>
      <c r="AW173" s="15" t="s">
        <v>34</v>
      </c>
      <c r="AX173" s="15" t="s">
        <v>79</v>
      </c>
      <c r="AY173" s="237" t="s">
        <v>135</v>
      </c>
    </row>
    <row r="174" spans="1:65" s="13" customFormat="1">
      <c r="B174" s="205"/>
      <c r="C174" s="206"/>
      <c r="D174" s="207" t="s">
        <v>155</v>
      </c>
      <c r="E174" s="208" t="s">
        <v>1</v>
      </c>
      <c r="F174" s="209" t="s">
        <v>368</v>
      </c>
      <c r="G174" s="206"/>
      <c r="H174" s="210">
        <v>167.36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155</v>
      </c>
      <c r="AU174" s="216" t="s">
        <v>88</v>
      </c>
      <c r="AV174" s="13" t="s">
        <v>88</v>
      </c>
      <c r="AW174" s="13" t="s">
        <v>34</v>
      </c>
      <c r="AX174" s="13" t="s">
        <v>86</v>
      </c>
      <c r="AY174" s="216" t="s">
        <v>135</v>
      </c>
    </row>
    <row r="175" spans="1:65" s="2" customFormat="1" ht="37.9" customHeight="1">
      <c r="A175" s="35"/>
      <c r="B175" s="36"/>
      <c r="C175" s="192" t="s">
        <v>224</v>
      </c>
      <c r="D175" s="192" t="s">
        <v>137</v>
      </c>
      <c r="E175" s="193" t="s">
        <v>369</v>
      </c>
      <c r="F175" s="194" t="s">
        <v>370</v>
      </c>
      <c r="G175" s="195" t="s">
        <v>150</v>
      </c>
      <c r="H175" s="196">
        <v>167.36</v>
      </c>
      <c r="I175" s="197"/>
      <c r="J175" s="198">
        <f>ROUND(I175*H175,2)</f>
        <v>0</v>
      </c>
      <c r="K175" s="194" t="s">
        <v>141</v>
      </c>
      <c r="L175" s="40"/>
      <c r="M175" s="199" t="s">
        <v>1</v>
      </c>
      <c r="N175" s="200" t="s">
        <v>44</v>
      </c>
      <c r="O175" s="7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142</v>
      </c>
      <c r="AT175" s="203" t="s">
        <v>137</v>
      </c>
      <c r="AU175" s="203" t="s">
        <v>88</v>
      </c>
      <c r="AY175" s="18" t="s">
        <v>135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86</v>
      </c>
      <c r="BK175" s="204">
        <f>ROUND(I175*H175,2)</f>
        <v>0</v>
      </c>
      <c r="BL175" s="18" t="s">
        <v>142</v>
      </c>
      <c r="BM175" s="203" t="s">
        <v>371</v>
      </c>
    </row>
    <row r="176" spans="1:65" s="2" customFormat="1" ht="37.9" customHeight="1">
      <c r="A176" s="35"/>
      <c r="B176" s="36"/>
      <c r="C176" s="192" t="s">
        <v>228</v>
      </c>
      <c r="D176" s="192" t="s">
        <v>137</v>
      </c>
      <c r="E176" s="193" t="s">
        <v>372</v>
      </c>
      <c r="F176" s="194" t="s">
        <v>373</v>
      </c>
      <c r="G176" s="195" t="s">
        <v>140</v>
      </c>
      <c r="H176" s="196">
        <v>2</v>
      </c>
      <c r="I176" s="197"/>
      <c r="J176" s="198">
        <f>ROUND(I176*H176,2)</f>
        <v>0</v>
      </c>
      <c r="K176" s="194" t="s">
        <v>141</v>
      </c>
      <c r="L176" s="40"/>
      <c r="M176" s="199" t="s">
        <v>1</v>
      </c>
      <c r="N176" s="200" t="s">
        <v>44</v>
      </c>
      <c r="O176" s="7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3" t="s">
        <v>142</v>
      </c>
      <c r="AT176" s="203" t="s">
        <v>137</v>
      </c>
      <c r="AU176" s="203" t="s">
        <v>88</v>
      </c>
      <c r="AY176" s="18" t="s">
        <v>135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8" t="s">
        <v>86</v>
      </c>
      <c r="BK176" s="204">
        <f>ROUND(I176*H176,2)</f>
        <v>0</v>
      </c>
      <c r="BL176" s="18" t="s">
        <v>142</v>
      </c>
      <c r="BM176" s="203" t="s">
        <v>374</v>
      </c>
    </row>
    <row r="177" spans="1:65" s="2" customFormat="1" ht="55.5" customHeight="1">
      <c r="A177" s="35"/>
      <c r="B177" s="36"/>
      <c r="C177" s="192" t="s">
        <v>233</v>
      </c>
      <c r="D177" s="192" t="s">
        <v>137</v>
      </c>
      <c r="E177" s="193" t="s">
        <v>375</v>
      </c>
      <c r="F177" s="194" t="s">
        <v>376</v>
      </c>
      <c r="G177" s="195" t="s">
        <v>140</v>
      </c>
      <c r="H177" s="196">
        <v>38</v>
      </c>
      <c r="I177" s="197"/>
      <c r="J177" s="198">
        <f>ROUND(I177*H177,2)</f>
        <v>0</v>
      </c>
      <c r="K177" s="194" t="s">
        <v>141</v>
      </c>
      <c r="L177" s="40"/>
      <c r="M177" s="199" t="s">
        <v>1</v>
      </c>
      <c r="N177" s="200" t="s">
        <v>44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142</v>
      </c>
      <c r="AT177" s="203" t="s">
        <v>137</v>
      </c>
      <c r="AU177" s="203" t="s">
        <v>88</v>
      </c>
      <c r="AY177" s="18" t="s">
        <v>135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86</v>
      </c>
      <c r="BK177" s="204">
        <f>ROUND(I177*H177,2)</f>
        <v>0</v>
      </c>
      <c r="BL177" s="18" t="s">
        <v>142</v>
      </c>
      <c r="BM177" s="203" t="s">
        <v>377</v>
      </c>
    </row>
    <row r="178" spans="1:65" s="15" customFormat="1">
      <c r="B178" s="228"/>
      <c r="C178" s="229"/>
      <c r="D178" s="207" t="s">
        <v>155</v>
      </c>
      <c r="E178" s="230" t="s">
        <v>1</v>
      </c>
      <c r="F178" s="231" t="s">
        <v>378</v>
      </c>
      <c r="G178" s="229"/>
      <c r="H178" s="230" t="s">
        <v>1</v>
      </c>
      <c r="I178" s="232"/>
      <c r="J178" s="229"/>
      <c r="K178" s="229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155</v>
      </c>
      <c r="AU178" s="237" t="s">
        <v>88</v>
      </c>
      <c r="AV178" s="15" t="s">
        <v>86</v>
      </c>
      <c r="AW178" s="15" t="s">
        <v>34</v>
      </c>
      <c r="AX178" s="15" t="s">
        <v>79</v>
      </c>
      <c r="AY178" s="237" t="s">
        <v>135</v>
      </c>
    </row>
    <row r="179" spans="1:65" s="13" customFormat="1">
      <c r="B179" s="205"/>
      <c r="C179" s="206"/>
      <c r="D179" s="207" t="s">
        <v>155</v>
      </c>
      <c r="E179" s="208" t="s">
        <v>1</v>
      </c>
      <c r="F179" s="209" t="s">
        <v>379</v>
      </c>
      <c r="G179" s="206"/>
      <c r="H179" s="210">
        <v>38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155</v>
      </c>
      <c r="AU179" s="216" t="s">
        <v>88</v>
      </c>
      <c r="AV179" s="13" t="s">
        <v>88</v>
      </c>
      <c r="AW179" s="13" t="s">
        <v>34</v>
      </c>
      <c r="AX179" s="13" t="s">
        <v>86</v>
      </c>
      <c r="AY179" s="216" t="s">
        <v>135</v>
      </c>
    </row>
    <row r="180" spans="1:65" s="2" customFormat="1" ht="62.65" customHeight="1">
      <c r="A180" s="35"/>
      <c r="B180" s="36"/>
      <c r="C180" s="192" t="s">
        <v>237</v>
      </c>
      <c r="D180" s="192" t="s">
        <v>137</v>
      </c>
      <c r="E180" s="193" t="s">
        <v>164</v>
      </c>
      <c r="F180" s="194" t="s">
        <v>165</v>
      </c>
      <c r="G180" s="195" t="s">
        <v>160</v>
      </c>
      <c r="H180" s="196">
        <v>39.308999999999997</v>
      </c>
      <c r="I180" s="197"/>
      <c r="J180" s="198">
        <f>ROUND(I180*H180,2)</f>
        <v>0</v>
      </c>
      <c r="K180" s="194" t="s">
        <v>141</v>
      </c>
      <c r="L180" s="40"/>
      <c r="M180" s="199" t="s">
        <v>1</v>
      </c>
      <c r="N180" s="200" t="s">
        <v>44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142</v>
      </c>
      <c r="AT180" s="203" t="s">
        <v>137</v>
      </c>
      <c r="AU180" s="203" t="s">
        <v>88</v>
      </c>
      <c r="AY180" s="18" t="s">
        <v>135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86</v>
      </c>
      <c r="BK180" s="204">
        <f>ROUND(I180*H180,2)</f>
        <v>0</v>
      </c>
      <c r="BL180" s="18" t="s">
        <v>142</v>
      </c>
      <c r="BM180" s="203" t="s">
        <v>380</v>
      </c>
    </row>
    <row r="181" spans="1:65" s="15" customFormat="1">
      <c r="B181" s="228"/>
      <c r="C181" s="229"/>
      <c r="D181" s="207" t="s">
        <v>155</v>
      </c>
      <c r="E181" s="230" t="s">
        <v>1</v>
      </c>
      <c r="F181" s="231" t="s">
        <v>381</v>
      </c>
      <c r="G181" s="229"/>
      <c r="H181" s="230" t="s">
        <v>1</v>
      </c>
      <c r="I181" s="232"/>
      <c r="J181" s="229"/>
      <c r="K181" s="229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155</v>
      </c>
      <c r="AU181" s="237" t="s">
        <v>88</v>
      </c>
      <c r="AV181" s="15" t="s">
        <v>86</v>
      </c>
      <c r="AW181" s="15" t="s">
        <v>34</v>
      </c>
      <c r="AX181" s="15" t="s">
        <v>79</v>
      </c>
      <c r="AY181" s="237" t="s">
        <v>135</v>
      </c>
    </row>
    <row r="182" spans="1:65" s="13" customFormat="1">
      <c r="B182" s="205"/>
      <c r="C182" s="206"/>
      <c r="D182" s="207" t="s">
        <v>155</v>
      </c>
      <c r="E182" s="208" t="s">
        <v>1</v>
      </c>
      <c r="F182" s="209" t="s">
        <v>382</v>
      </c>
      <c r="G182" s="206"/>
      <c r="H182" s="210">
        <v>109.139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155</v>
      </c>
      <c r="AU182" s="216" t="s">
        <v>88</v>
      </c>
      <c r="AV182" s="13" t="s">
        <v>88</v>
      </c>
      <c r="AW182" s="13" t="s">
        <v>34</v>
      </c>
      <c r="AX182" s="13" t="s">
        <v>79</v>
      </c>
      <c r="AY182" s="216" t="s">
        <v>135</v>
      </c>
    </row>
    <row r="183" spans="1:65" s="13" customFormat="1">
      <c r="B183" s="205"/>
      <c r="C183" s="206"/>
      <c r="D183" s="207" t="s">
        <v>155</v>
      </c>
      <c r="E183" s="208" t="s">
        <v>1</v>
      </c>
      <c r="F183" s="209" t="s">
        <v>383</v>
      </c>
      <c r="G183" s="206"/>
      <c r="H183" s="210">
        <v>-54.122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155</v>
      </c>
      <c r="AU183" s="216" t="s">
        <v>88</v>
      </c>
      <c r="AV183" s="13" t="s">
        <v>88</v>
      </c>
      <c r="AW183" s="13" t="s">
        <v>34</v>
      </c>
      <c r="AX183" s="13" t="s">
        <v>79</v>
      </c>
      <c r="AY183" s="216" t="s">
        <v>135</v>
      </c>
    </row>
    <row r="184" spans="1:65" s="13" customFormat="1">
      <c r="B184" s="205"/>
      <c r="C184" s="206"/>
      <c r="D184" s="207" t="s">
        <v>155</v>
      </c>
      <c r="E184" s="208" t="s">
        <v>1</v>
      </c>
      <c r="F184" s="209" t="s">
        <v>384</v>
      </c>
      <c r="G184" s="206"/>
      <c r="H184" s="210">
        <v>-15.708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155</v>
      </c>
      <c r="AU184" s="216" t="s">
        <v>88</v>
      </c>
      <c r="AV184" s="13" t="s">
        <v>88</v>
      </c>
      <c r="AW184" s="13" t="s">
        <v>34</v>
      </c>
      <c r="AX184" s="13" t="s">
        <v>79</v>
      </c>
      <c r="AY184" s="216" t="s">
        <v>135</v>
      </c>
    </row>
    <row r="185" spans="1:65" s="14" customFormat="1">
      <c r="B185" s="217"/>
      <c r="C185" s="218"/>
      <c r="D185" s="207" t="s">
        <v>155</v>
      </c>
      <c r="E185" s="219" t="s">
        <v>1</v>
      </c>
      <c r="F185" s="220" t="s">
        <v>168</v>
      </c>
      <c r="G185" s="218"/>
      <c r="H185" s="221">
        <v>39.308999999999997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155</v>
      </c>
      <c r="AU185" s="227" t="s">
        <v>88</v>
      </c>
      <c r="AV185" s="14" t="s">
        <v>142</v>
      </c>
      <c r="AW185" s="14" t="s">
        <v>34</v>
      </c>
      <c r="AX185" s="14" t="s">
        <v>86</v>
      </c>
      <c r="AY185" s="227" t="s">
        <v>135</v>
      </c>
    </row>
    <row r="186" spans="1:65" s="2" customFormat="1" ht="66.75" customHeight="1">
      <c r="A186" s="35"/>
      <c r="B186" s="36"/>
      <c r="C186" s="192" t="s">
        <v>7</v>
      </c>
      <c r="D186" s="192" t="s">
        <v>137</v>
      </c>
      <c r="E186" s="193" t="s">
        <v>170</v>
      </c>
      <c r="F186" s="194" t="s">
        <v>171</v>
      </c>
      <c r="G186" s="195" t="s">
        <v>160</v>
      </c>
      <c r="H186" s="196">
        <v>196.54499999999999</v>
      </c>
      <c r="I186" s="197"/>
      <c r="J186" s="198">
        <f>ROUND(I186*H186,2)</f>
        <v>0</v>
      </c>
      <c r="K186" s="194" t="s">
        <v>141</v>
      </c>
      <c r="L186" s="40"/>
      <c r="M186" s="199" t="s">
        <v>1</v>
      </c>
      <c r="N186" s="200" t="s">
        <v>44</v>
      </c>
      <c r="O186" s="7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142</v>
      </c>
      <c r="AT186" s="203" t="s">
        <v>137</v>
      </c>
      <c r="AU186" s="203" t="s">
        <v>88</v>
      </c>
      <c r="AY186" s="18" t="s">
        <v>135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86</v>
      </c>
      <c r="BK186" s="204">
        <f>ROUND(I186*H186,2)</f>
        <v>0</v>
      </c>
      <c r="BL186" s="18" t="s">
        <v>142</v>
      </c>
      <c r="BM186" s="203" t="s">
        <v>385</v>
      </c>
    </row>
    <row r="187" spans="1:65" s="15" customFormat="1">
      <c r="B187" s="228"/>
      <c r="C187" s="229"/>
      <c r="D187" s="207" t="s">
        <v>155</v>
      </c>
      <c r="E187" s="230" t="s">
        <v>1</v>
      </c>
      <c r="F187" s="231" t="s">
        <v>173</v>
      </c>
      <c r="G187" s="229"/>
      <c r="H187" s="230" t="s">
        <v>1</v>
      </c>
      <c r="I187" s="232"/>
      <c r="J187" s="229"/>
      <c r="K187" s="229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155</v>
      </c>
      <c r="AU187" s="237" t="s">
        <v>88</v>
      </c>
      <c r="AV187" s="15" t="s">
        <v>86</v>
      </c>
      <c r="AW187" s="15" t="s">
        <v>34</v>
      </c>
      <c r="AX187" s="15" t="s">
        <v>79</v>
      </c>
      <c r="AY187" s="237" t="s">
        <v>135</v>
      </c>
    </row>
    <row r="188" spans="1:65" s="13" customFormat="1">
      <c r="B188" s="205"/>
      <c r="C188" s="206"/>
      <c r="D188" s="207" t="s">
        <v>155</v>
      </c>
      <c r="E188" s="208" t="s">
        <v>1</v>
      </c>
      <c r="F188" s="209" t="s">
        <v>386</v>
      </c>
      <c r="G188" s="206"/>
      <c r="H188" s="210">
        <v>196.54499999999999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155</v>
      </c>
      <c r="AU188" s="216" t="s">
        <v>88</v>
      </c>
      <c r="AV188" s="13" t="s">
        <v>88</v>
      </c>
      <c r="AW188" s="13" t="s">
        <v>34</v>
      </c>
      <c r="AX188" s="13" t="s">
        <v>86</v>
      </c>
      <c r="AY188" s="216" t="s">
        <v>135</v>
      </c>
    </row>
    <row r="189" spans="1:65" s="2" customFormat="1" ht="44.25" customHeight="1">
      <c r="A189" s="35"/>
      <c r="B189" s="36"/>
      <c r="C189" s="192" t="s">
        <v>247</v>
      </c>
      <c r="D189" s="192" t="s">
        <v>137</v>
      </c>
      <c r="E189" s="193" t="s">
        <v>176</v>
      </c>
      <c r="F189" s="194" t="s">
        <v>177</v>
      </c>
      <c r="G189" s="195" t="s">
        <v>178</v>
      </c>
      <c r="H189" s="196">
        <v>70.756</v>
      </c>
      <c r="I189" s="197"/>
      <c r="J189" s="198">
        <f>ROUND(I189*H189,2)</f>
        <v>0</v>
      </c>
      <c r="K189" s="194" t="s">
        <v>141</v>
      </c>
      <c r="L189" s="40"/>
      <c r="M189" s="199" t="s">
        <v>1</v>
      </c>
      <c r="N189" s="200" t="s">
        <v>44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142</v>
      </c>
      <c r="AT189" s="203" t="s">
        <v>137</v>
      </c>
      <c r="AU189" s="203" t="s">
        <v>88</v>
      </c>
      <c r="AY189" s="18" t="s">
        <v>135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86</v>
      </c>
      <c r="BK189" s="204">
        <f>ROUND(I189*H189,2)</f>
        <v>0</v>
      </c>
      <c r="BL189" s="18" t="s">
        <v>142</v>
      </c>
      <c r="BM189" s="203" t="s">
        <v>387</v>
      </c>
    </row>
    <row r="190" spans="1:65" s="13" customFormat="1">
      <c r="B190" s="205"/>
      <c r="C190" s="206"/>
      <c r="D190" s="207" t="s">
        <v>155</v>
      </c>
      <c r="E190" s="208" t="s">
        <v>1</v>
      </c>
      <c r="F190" s="209" t="s">
        <v>388</v>
      </c>
      <c r="G190" s="206"/>
      <c r="H190" s="210">
        <v>70.756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155</v>
      </c>
      <c r="AU190" s="216" t="s">
        <v>88</v>
      </c>
      <c r="AV190" s="13" t="s">
        <v>88</v>
      </c>
      <c r="AW190" s="13" t="s">
        <v>34</v>
      </c>
      <c r="AX190" s="13" t="s">
        <v>86</v>
      </c>
      <c r="AY190" s="216" t="s">
        <v>135</v>
      </c>
    </row>
    <row r="191" spans="1:65" s="2" customFormat="1" ht="44.25" customHeight="1">
      <c r="A191" s="35"/>
      <c r="B191" s="36"/>
      <c r="C191" s="192" t="s">
        <v>252</v>
      </c>
      <c r="D191" s="192" t="s">
        <v>137</v>
      </c>
      <c r="E191" s="193" t="s">
        <v>182</v>
      </c>
      <c r="F191" s="194" t="s">
        <v>183</v>
      </c>
      <c r="G191" s="195" t="s">
        <v>160</v>
      </c>
      <c r="H191" s="196">
        <v>73.34</v>
      </c>
      <c r="I191" s="197"/>
      <c r="J191" s="198">
        <f>ROUND(I191*H191,2)</f>
        <v>0</v>
      </c>
      <c r="K191" s="194" t="s">
        <v>141</v>
      </c>
      <c r="L191" s="40"/>
      <c r="M191" s="199" t="s">
        <v>1</v>
      </c>
      <c r="N191" s="200" t="s">
        <v>44</v>
      </c>
      <c r="O191" s="72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142</v>
      </c>
      <c r="AT191" s="203" t="s">
        <v>137</v>
      </c>
      <c r="AU191" s="203" t="s">
        <v>88</v>
      </c>
      <c r="AY191" s="18" t="s">
        <v>135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86</v>
      </c>
      <c r="BK191" s="204">
        <f>ROUND(I191*H191,2)</f>
        <v>0</v>
      </c>
      <c r="BL191" s="18" t="s">
        <v>142</v>
      </c>
      <c r="BM191" s="203" t="s">
        <v>389</v>
      </c>
    </row>
    <row r="192" spans="1:65" s="15" customFormat="1">
      <c r="B192" s="228"/>
      <c r="C192" s="229"/>
      <c r="D192" s="207" t="s">
        <v>155</v>
      </c>
      <c r="E192" s="230" t="s">
        <v>1</v>
      </c>
      <c r="F192" s="231" t="s">
        <v>324</v>
      </c>
      <c r="G192" s="229"/>
      <c r="H192" s="230" t="s">
        <v>1</v>
      </c>
      <c r="I192" s="232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155</v>
      </c>
      <c r="AU192" s="237" t="s">
        <v>88</v>
      </c>
      <c r="AV192" s="15" t="s">
        <v>86</v>
      </c>
      <c r="AW192" s="15" t="s">
        <v>34</v>
      </c>
      <c r="AX192" s="15" t="s">
        <v>79</v>
      </c>
      <c r="AY192" s="237" t="s">
        <v>135</v>
      </c>
    </row>
    <row r="193" spans="1:65" s="15" customFormat="1">
      <c r="B193" s="228"/>
      <c r="C193" s="229"/>
      <c r="D193" s="207" t="s">
        <v>155</v>
      </c>
      <c r="E193" s="230" t="s">
        <v>1</v>
      </c>
      <c r="F193" s="231" t="s">
        <v>325</v>
      </c>
      <c r="G193" s="229"/>
      <c r="H193" s="230" t="s">
        <v>1</v>
      </c>
      <c r="I193" s="232"/>
      <c r="J193" s="229"/>
      <c r="K193" s="229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155</v>
      </c>
      <c r="AU193" s="237" t="s">
        <v>88</v>
      </c>
      <c r="AV193" s="15" t="s">
        <v>86</v>
      </c>
      <c r="AW193" s="15" t="s">
        <v>34</v>
      </c>
      <c r="AX193" s="15" t="s">
        <v>79</v>
      </c>
      <c r="AY193" s="237" t="s">
        <v>135</v>
      </c>
    </row>
    <row r="194" spans="1:65" s="13" customFormat="1">
      <c r="B194" s="205"/>
      <c r="C194" s="206"/>
      <c r="D194" s="207" t="s">
        <v>155</v>
      </c>
      <c r="E194" s="208" t="s">
        <v>1</v>
      </c>
      <c r="F194" s="209" t="s">
        <v>390</v>
      </c>
      <c r="G194" s="206"/>
      <c r="H194" s="210">
        <v>49.94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155</v>
      </c>
      <c r="AU194" s="216" t="s">
        <v>88</v>
      </c>
      <c r="AV194" s="13" t="s">
        <v>88</v>
      </c>
      <c r="AW194" s="13" t="s">
        <v>34</v>
      </c>
      <c r="AX194" s="13" t="s">
        <v>79</v>
      </c>
      <c r="AY194" s="216" t="s">
        <v>135</v>
      </c>
    </row>
    <row r="195" spans="1:65" s="13" customFormat="1">
      <c r="B195" s="205"/>
      <c r="C195" s="206"/>
      <c r="D195" s="207" t="s">
        <v>155</v>
      </c>
      <c r="E195" s="208" t="s">
        <v>1</v>
      </c>
      <c r="F195" s="209" t="s">
        <v>391</v>
      </c>
      <c r="G195" s="206"/>
      <c r="H195" s="210">
        <v>15.708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155</v>
      </c>
      <c r="AU195" s="216" t="s">
        <v>88</v>
      </c>
      <c r="AV195" s="13" t="s">
        <v>88</v>
      </c>
      <c r="AW195" s="13" t="s">
        <v>34</v>
      </c>
      <c r="AX195" s="13" t="s">
        <v>79</v>
      </c>
      <c r="AY195" s="216" t="s">
        <v>135</v>
      </c>
    </row>
    <row r="196" spans="1:65" s="13" customFormat="1">
      <c r="B196" s="205"/>
      <c r="C196" s="206"/>
      <c r="D196" s="207" t="s">
        <v>155</v>
      </c>
      <c r="E196" s="208" t="s">
        <v>1</v>
      </c>
      <c r="F196" s="209" t="s">
        <v>392</v>
      </c>
      <c r="G196" s="206"/>
      <c r="H196" s="210">
        <v>3.51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155</v>
      </c>
      <c r="AU196" s="216" t="s">
        <v>88</v>
      </c>
      <c r="AV196" s="13" t="s">
        <v>88</v>
      </c>
      <c r="AW196" s="13" t="s">
        <v>34</v>
      </c>
      <c r="AX196" s="13" t="s">
        <v>79</v>
      </c>
      <c r="AY196" s="216" t="s">
        <v>135</v>
      </c>
    </row>
    <row r="197" spans="1:65" s="16" customFormat="1">
      <c r="B197" s="257"/>
      <c r="C197" s="258"/>
      <c r="D197" s="207" t="s">
        <v>155</v>
      </c>
      <c r="E197" s="259" t="s">
        <v>1</v>
      </c>
      <c r="F197" s="260" t="s">
        <v>393</v>
      </c>
      <c r="G197" s="258"/>
      <c r="H197" s="261">
        <v>69.158000000000001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AT197" s="267" t="s">
        <v>155</v>
      </c>
      <c r="AU197" s="267" t="s">
        <v>88</v>
      </c>
      <c r="AV197" s="16" t="s">
        <v>147</v>
      </c>
      <c r="AW197" s="16" t="s">
        <v>34</v>
      </c>
      <c r="AX197" s="16" t="s">
        <v>79</v>
      </c>
      <c r="AY197" s="267" t="s">
        <v>135</v>
      </c>
    </row>
    <row r="198" spans="1:65" s="13" customFormat="1">
      <c r="B198" s="205"/>
      <c r="C198" s="206"/>
      <c r="D198" s="207" t="s">
        <v>155</v>
      </c>
      <c r="E198" s="208" t="s">
        <v>1</v>
      </c>
      <c r="F198" s="209" t="s">
        <v>361</v>
      </c>
      <c r="G198" s="206"/>
      <c r="H198" s="210">
        <v>4.5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155</v>
      </c>
      <c r="AU198" s="216" t="s">
        <v>88</v>
      </c>
      <c r="AV198" s="13" t="s">
        <v>88</v>
      </c>
      <c r="AW198" s="13" t="s">
        <v>34</v>
      </c>
      <c r="AX198" s="13" t="s">
        <v>79</v>
      </c>
      <c r="AY198" s="216" t="s">
        <v>135</v>
      </c>
    </row>
    <row r="199" spans="1:65" s="13" customFormat="1">
      <c r="B199" s="205"/>
      <c r="C199" s="206"/>
      <c r="D199" s="207" t="s">
        <v>155</v>
      </c>
      <c r="E199" s="208" t="s">
        <v>1</v>
      </c>
      <c r="F199" s="209" t="s">
        <v>394</v>
      </c>
      <c r="G199" s="206"/>
      <c r="H199" s="210">
        <v>-0.318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155</v>
      </c>
      <c r="AU199" s="216" t="s">
        <v>88</v>
      </c>
      <c r="AV199" s="13" t="s">
        <v>88</v>
      </c>
      <c r="AW199" s="13" t="s">
        <v>34</v>
      </c>
      <c r="AX199" s="13" t="s">
        <v>79</v>
      </c>
      <c r="AY199" s="216" t="s">
        <v>135</v>
      </c>
    </row>
    <row r="200" spans="1:65" s="16" customFormat="1">
      <c r="B200" s="257"/>
      <c r="C200" s="258"/>
      <c r="D200" s="207" t="s">
        <v>155</v>
      </c>
      <c r="E200" s="259" t="s">
        <v>1</v>
      </c>
      <c r="F200" s="260" t="s">
        <v>393</v>
      </c>
      <c r="G200" s="258"/>
      <c r="H200" s="261">
        <v>4.1820000000000004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AT200" s="267" t="s">
        <v>155</v>
      </c>
      <c r="AU200" s="267" t="s">
        <v>88</v>
      </c>
      <c r="AV200" s="16" t="s">
        <v>147</v>
      </c>
      <c r="AW200" s="16" t="s">
        <v>34</v>
      </c>
      <c r="AX200" s="16" t="s">
        <v>79</v>
      </c>
      <c r="AY200" s="267" t="s">
        <v>135</v>
      </c>
    </row>
    <row r="201" spans="1:65" s="14" customFormat="1">
      <c r="B201" s="217"/>
      <c r="C201" s="218"/>
      <c r="D201" s="207" t="s">
        <v>155</v>
      </c>
      <c r="E201" s="219" t="s">
        <v>1</v>
      </c>
      <c r="F201" s="220" t="s">
        <v>168</v>
      </c>
      <c r="G201" s="218"/>
      <c r="H201" s="221">
        <v>73.34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155</v>
      </c>
      <c r="AU201" s="227" t="s">
        <v>88</v>
      </c>
      <c r="AV201" s="14" t="s">
        <v>142</v>
      </c>
      <c r="AW201" s="14" t="s">
        <v>34</v>
      </c>
      <c r="AX201" s="14" t="s">
        <v>86</v>
      </c>
      <c r="AY201" s="227" t="s">
        <v>135</v>
      </c>
    </row>
    <row r="202" spans="1:65" s="2" customFormat="1" ht="16.5" customHeight="1">
      <c r="A202" s="35"/>
      <c r="B202" s="36"/>
      <c r="C202" s="238" t="s">
        <v>258</v>
      </c>
      <c r="D202" s="238" t="s">
        <v>214</v>
      </c>
      <c r="E202" s="239" t="s">
        <v>395</v>
      </c>
      <c r="F202" s="240" t="s">
        <v>396</v>
      </c>
      <c r="G202" s="241" t="s">
        <v>178</v>
      </c>
      <c r="H202" s="242">
        <v>7.02</v>
      </c>
      <c r="I202" s="243"/>
      <c r="J202" s="244">
        <f>ROUND(I202*H202,2)</f>
        <v>0</v>
      </c>
      <c r="K202" s="240" t="s">
        <v>1</v>
      </c>
      <c r="L202" s="245"/>
      <c r="M202" s="246" t="s">
        <v>1</v>
      </c>
      <c r="N202" s="247" t="s">
        <v>44</v>
      </c>
      <c r="O202" s="72"/>
      <c r="P202" s="201">
        <f>O202*H202</f>
        <v>0</v>
      </c>
      <c r="Q202" s="201">
        <v>1</v>
      </c>
      <c r="R202" s="201">
        <f>Q202*H202</f>
        <v>7.02</v>
      </c>
      <c r="S202" s="201">
        <v>0</v>
      </c>
      <c r="T202" s="20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3" t="s">
        <v>175</v>
      </c>
      <c r="AT202" s="203" t="s">
        <v>214</v>
      </c>
      <c r="AU202" s="203" t="s">
        <v>88</v>
      </c>
      <c r="AY202" s="18" t="s">
        <v>135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8" t="s">
        <v>86</v>
      </c>
      <c r="BK202" s="204">
        <f>ROUND(I202*H202,2)</f>
        <v>0</v>
      </c>
      <c r="BL202" s="18" t="s">
        <v>142</v>
      </c>
      <c r="BM202" s="203" t="s">
        <v>397</v>
      </c>
    </row>
    <row r="203" spans="1:65" s="2" customFormat="1" ht="19.5">
      <c r="A203" s="35"/>
      <c r="B203" s="36"/>
      <c r="C203" s="37"/>
      <c r="D203" s="207" t="s">
        <v>313</v>
      </c>
      <c r="E203" s="37"/>
      <c r="F203" s="253" t="s">
        <v>398</v>
      </c>
      <c r="G203" s="37"/>
      <c r="H203" s="37"/>
      <c r="I203" s="254"/>
      <c r="J203" s="37"/>
      <c r="K203" s="37"/>
      <c r="L203" s="40"/>
      <c r="M203" s="255"/>
      <c r="N203" s="256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313</v>
      </c>
      <c r="AU203" s="18" t="s">
        <v>88</v>
      </c>
    </row>
    <row r="204" spans="1:65" s="13" customFormat="1">
      <c r="B204" s="205"/>
      <c r="C204" s="206"/>
      <c r="D204" s="207" t="s">
        <v>155</v>
      </c>
      <c r="E204" s="208" t="s">
        <v>1</v>
      </c>
      <c r="F204" s="209" t="s">
        <v>399</v>
      </c>
      <c r="G204" s="206"/>
      <c r="H204" s="210">
        <v>7.02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155</v>
      </c>
      <c r="AU204" s="216" t="s">
        <v>88</v>
      </c>
      <c r="AV204" s="13" t="s">
        <v>88</v>
      </c>
      <c r="AW204" s="13" t="s">
        <v>34</v>
      </c>
      <c r="AX204" s="13" t="s">
        <v>86</v>
      </c>
      <c r="AY204" s="216" t="s">
        <v>135</v>
      </c>
    </row>
    <row r="205" spans="1:65" s="2" customFormat="1" ht="66.75" customHeight="1">
      <c r="A205" s="35"/>
      <c r="B205" s="36"/>
      <c r="C205" s="192" t="s">
        <v>263</v>
      </c>
      <c r="D205" s="192" t="s">
        <v>137</v>
      </c>
      <c r="E205" s="193" t="s">
        <v>400</v>
      </c>
      <c r="F205" s="194" t="s">
        <v>401</v>
      </c>
      <c r="G205" s="195" t="s">
        <v>160</v>
      </c>
      <c r="H205" s="196">
        <v>26.72</v>
      </c>
      <c r="I205" s="197"/>
      <c r="J205" s="198">
        <f>ROUND(I205*H205,2)</f>
        <v>0</v>
      </c>
      <c r="K205" s="194" t="s">
        <v>141</v>
      </c>
      <c r="L205" s="40"/>
      <c r="M205" s="199" t="s">
        <v>1</v>
      </c>
      <c r="N205" s="200" t="s">
        <v>44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142</v>
      </c>
      <c r="AT205" s="203" t="s">
        <v>137</v>
      </c>
      <c r="AU205" s="203" t="s">
        <v>88</v>
      </c>
      <c r="AY205" s="18" t="s">
        <v>135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86</v>
      </c>
      <c r="BK205" s="204">
        <f>ROUND(I205*H205,2)</f>
        <v>0</v>
      </c>
      <c r="BL205" s="18" t="s">
        <v>142</v>
      </c>
      <c r="BM205" s="203" t="s">
        <v>402</v>
      </c>
    </row>
    <row r="206" spans="1:65" s="15" customFormat="1">
      <c r="B206" s="228"/>
      <c r="C206" s="229"/>
      <c r="D206" s="207" t="s">
        <v>155</v>
      </c>
      <c r="E206" s="230" t="s">
        <v>1</v>
      </c>
      <c r="F206" s="231" t="s">
        <v>324</v>
      </c>
      <c r="G206" s="229"/>
      <c r="H206" s="230" t="s">
        <v>1</v>
      </c>
      <c r="I206" s="232"/>
      <c r="J206" s="229"/>
      <c r="K206" s="229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155</v>
      </c>
      <c r="AU206" s="237" t="s">
        <v>88</v>
      </c>
      <c r="AV206" s="15" t="s">
        <v>86</v>
      </c>
      <c r="AW206" s="15" t="s">
        <v>34</v>
      </c>
      <c r="AX206" s="15" t="s">
        <v>79</v>
      </c>
      <c r="AY206" s="237" t="s">
        <v>135</v>
      </c>
    </row>
    <row r="207" spans="1:65" s="15" customFormat="1">
      <c r="B207" s="228"/>
      <c r="C207" s="229"/>
      <c r="D207" s="207" t="s">
        <v>155</v>
      </c>
      <c r="E207" s="230" t="s">
        <v>1</v>
      </c>
      <c r="F207" s="231" t="s">
        <v>325</v>
      </c>
      <c r="G207" s="229"/>
      <c r="H207" s="230" t="s">
        <v>1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155</v>
      </c>
      <c r="AU207" s="237" t="s">
        <v>88</v>
      </c>
      <c r="AV207" s="15" t="s">
        <v>86</v>
      </c>
      <c r="AW207" s="15" t="s">
        <v>34</v>
      </c>
      <c r="AX207" s="15" t="s">
        <v>79</v>
      </c>
      <c r="AY207" s="237" t="s">
        <v>135</v>
      </c>
    </row>
    <row r="208" spans="1:65" s="13" customFormat="1">
      <c r="B208" s="205"/>
      <c r="C208" s="206"/>
      <c r="D208" s="207" t="s">
        <v>155</v>
      </c>
      <c r="E208" s="208" t="s">
        <v>1</v>
      </c>
      <c r="F208" s="209" t="s">
        <v>403</v>
      </c>
      <c r="G208" s="206"/>
      <c r="H208" s="210">
        <v>26.72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155</v>
      </c>
      <c r="AU208" s="216" t="s">
        <v>88</v>
      </c>
      <c r="AV208" s="13" t="s">
        <v>88</v>
      </c>
      <c r="AW208" s="13" t="s">
        <v>34</v>
      </c>
      <c r="AX208" s="13" t="s">
        <v>86</v>
      </c>
      <c r="AY208" s="216" t="s">
        <v>135</v>
      </c>
    </row>
    <row r="209" spans="1:65" s="2" customFormat="1" ht="16.5" customHeight="1">
      <c r="A209" s="35"/>
      <c r="B209" s="36"/>
      <c r="C209" s="238" t="s">
        <v>267</v>
      </c>
      <c r="D209" s="238" t="s">
        <v>214</v>
      </c>
      <c r="E209" s="239" t="s">
        <v>404</v>
      </c>
      <c r="F209" s="240" t="s">
        <v>405</v>
      </c>
      <c r="G209" s="241" t="s">
        <v>178</v>
      </c>
      <c r="H209" s="242">
        <v>53.44</v>
      </c>
      <c r="I209" s="243"/>
      <c r="J209" s="244">
        <f>ROUND(I209*H209,2)</f>
        <v>0</v>
      </c>
      <c r="K209" s="240" t="s">
        <v>141</v>
      </c>
      <c r="L209" s="245"/>
      <c r="M209" s="246" t="s">
        <v>1</v>
      </c>
      <c r="N209" s="247" t="s">
        <v>44</v>
      </c>
      <c r="O209" s="72"/>
      <c r="P209" s="201">
        <f>O209*H209</f>
        <v>0</v>
      </c>
      <c r="Q209" s="201">
        <v>1</v>
      </c>
      <c r="R209" s="201">
        <f>Q209*H209</f>
        <v>53.44</v>
      </c>
      <c r="S209" s="201">
        <v>0</v>
      </c>
      <c r="T209" s="20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3" t="s">
        <v>175</v>
      </c>
      <c r="AT209" s="203" t="s">
        <v>214</v>
      </c>
      <c r="AU209" s="203" t="s">
        <v>88</v>
      </c>
      <c r="AY209" s="18" t="s">
        <v>135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8" t="s">
        <v>86</v>
      </c>
      <c r="BK209" s="204">
        <f>ROUND(I209*H209,2)</f>
        <v>0</v>
      </c>
      <c r="BL209" s="18" t="s">
        <v>142</v>
      </c>
      <c r="BM209" s="203" t="s">
        <v>406</v>
      </c>
    </row>
    <row r="210" spans="1:65" s="13" customFormat="1">
      <c r="B210" s="205"/>
      <c r="C210" s="206"/>
      <c r="D210" s="207" t="s">
        <v>155</v>
      </c>
      <c r="E210" s="206"/>
      <c r="F210" s="209" t="s">
        <v>407</v>
      </c>
      <c r="G210" s="206"/>
      <c r="H210" s="210">
        <v>53.44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155</v>
      </c>
      <c r="AU210" s="216" t="s">
        <v>88</v>
      </c>
      <c r="AV210" s="13" t="s">
        <v>88</v>
      </c>
      <c r="AW210" s="13" t="s">
        <v>4</v>
      </c>
      <c r="AX210" s="13" t="s">
        <v>86</v>
      </c>
      <c r="AY210" s="216" t="s">
        <v>135</v>
      </c>
    </row>
    <row r="211" spans="1:65" s="2" customFormat="1" ht="55.5" customHeight="1">
      <c r="A211" s="35"/>
      <c r="B211" s="36"/>
      <c r="C211" s="192" t="s">
        <v>271</v>
      </c>
      <c r="D211" s="192" t="s">
        <v>137</v>
      </c>
      <c r="E211" s="193" t="s">
        <v>408</v>
      </c>
      <c r="F211" s="194" t="s">
        <v>409</v>
      </c>
      <c r="G211" s="195" t="s">
        <v>150</v>
      </c>
      <c r="H211" s="196">
        <v>72.38</v>
      </c>
      <c r="I211" s="197"/>
      <c r="J211" s="198">
        <f>ROUND(I211*H211,2)</f>
        <v>0</v>
      </c>
      <c r="K211" s="194" t="s">
        <v>141</v>
      </c>
      <c r="L211" s="40"/>
      <c r="M211" s="199" t="s">
        <v>1</v>
      </c>
      <c r="N211" s="200" t="s">
        <v>44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142</v>
      </c>
      <c r="AT211" s="203" t="s">
        <v>137</v>
      </c>
      <c r="AU211" s="203" t="s">
        <v>88</v>
      </c>
      <c r="AY211" s="18" t="s">
        <v>135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86</v>
      </c>
      <c r="BK211" s="204">
        <f>ROUND(I211*H211,2)</f>
        <v>0</v>
      </c>
      <c r="BL211" s="18" t="s">
        <v>142</v>
      </c>
      <c r="BM211" s="203" t="s">
        <v>410</v>
      </c>
    </row>
    <row r="212" spans="1:65" s="13" customFormat="1">
      <c r="B212" s="205"/>
      <c r="C212" s="206"/>
      <c r="D212" s="207" t="s">
        <v>155</v>
      </c>
      <c r="E212" s="208" t="s">
        <v>1</v>
      </c>
      <c r="F212" s="209" t="s">
        <v>411</v>
      </c>
      <c r="G212" s="206"/>
      <c r="H212" s="210">
        <v>72.38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155</v>
      </c>
      <c r="AU212" s="216" t="s">
        <v>88</v>
      </c>
      <c r="AV212" s="13" t="s">
        <v>88</v>
      </c>
      <c r="AW212" s="13" t="s">
        <v>34</v>
      </c>
      <c r="AX212" s="13" t="s">
        <v>86</v>
      </c>
      <c r="AY212" s="216" t="s">
        <v>135</v>
      </c>
    </row>
    <row r="213" spans="1:65" s="2" customFormat="1" ht="37.9" customHeight="1">
      <c r="A213" s="35"/>
      <c r="B213" s="36"/>
      <c r="C213" s="192" t="s">
        <v>276</v>
      </c>
      <c r="D213" s="192" t="s">
        <v>137</v>
      </c>
      <c r="E213" s="193" t="s">
        <v>412</v>
      </c>
      <c r="F213" s="194" t="s">
        <v>413</v>
      </c>
      <c r="G213" s="195" t="s">
        <v>150</v>
      </c>
      <c r="H213" s="196">
        <v>39.808999999999997</v>
      </c>
      <c r="I213" s="197"/>
      <c r="J213" s="198">
        <f>ROUND(I213*H213,2)</f>
        <v>0</v>
      </c>
      <c r="K213" s="194" t="s">
        <v>141</v>
      </c>
      <c r="L213" s="40"/>
      <c r="M213" s="199" t="s">
        <v>1</v>
      </c>
      <c r="N213" s="200" t="s">
        <v>44</v>
      </c>
      <c r="O213" s="7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3" t="s">
        <v>142</v>
      </c>
      <c r="AT213" s="203" t="s">
        <v>137</v>
      </c>
      <c r="AU213" s="203" t="s">
        <v>88</v>
      </c>
      <c r="AY213" s="18" t="s">
        <v>135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8" t="s">
        <v>86</v>
      </c>
      <c r="BK213" s="204">
        <f>ROUND(I213*H213,2)</f>
        <v>0</v>
      </c>
      <c r="BL213" s="18" t="s">
        <v>142</v>
      </c>
      <c r="BM213" s="203" t="s">
        <v>414</v>
      </c>
    </row>
    <row r="214" spans="1:65" s="15" customFormat="1">
      <c r="B214" s="228"/>
      <c r="C214" s="229"/>
      <c r="D214" s="207" t="s">
        <v>155</v>
      </c>
      <c r="E214" s="230" t="s">
        <v>1</v>
      </c>
      <c r="F214" s="231" t="s">
        <v>415</v>
      </c>
      <c r="G214" s="229"/>
      <c r="H214" s="230" t="s">
        <v>1</v>
      </c>
      <c r="I214" s="232"/>
      <c r="J214" s="229"/>
      <c r="K214" s="229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155</v>
      </c>
      <c r="AU214" s="237" t="s">
        <v>88</v>
      </c>
      <c r="AV214" s="15" t="s">
        <v>86</v>
      </c>
      <c r="AW214" s="15" t="s">
        <v>34</v>
      </c>
      <c r="AX214" s="15" t="s">
        <v>79</v>
      </c>
      <c r="AY214" s="237" t="s">
        <v>135</v>
      </c>
    </row>
    <row r="215" spans="1:65" s="13" customFormat="1">
      <c r="B215" s="205"/>
      <c r="C215" s="206"/>
      <c r="D215" s="207" t="s">
        <v>155</v>
      </c>
      <c r="E215" s="208" t="s">
        <v>1</v>
      </c>
      <c r="F215" s="209" t="s">
        <v>416</v>
      </c>
      <c r="G215" s="206"/>
      <c r="H215" s="210">
        <v>39.808999999999997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155</v>
      </c>
      <c r="AU215" s="216" t="s">
        <v>88</v>
      </c>
      <c r="AV215" s="13" t="s">
        <v>88</v>
      </c>
      <c r="AW215" s="13" t="s">
        <v>34</v>
      </c>
      <c r="AX215" s="13" t="s">
        <v>86</v>
      </c>
      <c r="AY215" s="216" t="s">
        <v>135</v>
      </c>
    </row>
    <row r="216" spans="1:65" s="2" customFormat="1" ht="37.9" customHeight="1">
      <c r="A216" s="35"/>
      <c r="B216" s="36"/>
      <c r="C216" s="192" t="s">
        <v>284</v>
      </c>
      <c r="D216" s="192" t="s">
        <v>137</v>
      </c>
      <c r="E216" s="193" t="s">
        <v>417</v>
      </c>
      <c r="F216" s="194" t="s">
        <v>418</v>
      </c>
      <c r="G216" s="195" t="s">
        <v>150</v>
      </c>
      <c r="H216" s="196">
        <v>112.18899999999999</v>
      </c>
      <c r="I216" s="197"/>
      <c r="J216" s="198">
        <f>ROUND(I216*H216,2)</f>
        <v>0</v>
      </c>
      <c r="K216" s="194" t="s">
        <v>141</v>
      </c>
      <c r="L216" s="40"/>
      <c r="M216" s="199" t="s">
        <v>1</v>
      </c>
      <c r="N216" s="200" t="s">
        <v>44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142</v>
      </c>
      <c r="AT216" s="203" t="s">
        <v>137</v>
      </c>
      <c r="AU216" s="203" t="s">
        <v>88</v>
      </c>
      <c r="AY216" s="18" t="s">
        <v>135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86</v>
      </c>
      <c r="BK216" s="204">
        <f>ROUND(I216*H216,2)</f>
        <v>0</v>
      </c>
      <c r="BL216" s="18" t="s">
        <v>142</v>
      </c>
      <c r="BM216" s="203" t="s">
        <v>419</v>
      </c>
    </row>
    <row r="217" spans="1:65" s="13" customFormat="1">
      <c r="B217" s="205"/>
      <c r="C217" s="206"/>
      <c r="D217" s="207" t="s">
        <v>155</v>
      </c>
      <c r="E217" s="208" t="s">
        <v>1</v>
      </c>
      <c r="F217" s="209" t="s">
        <v>420</v>
      </c>
      <c r="G217" s="206"/>
      <c r="H217" s="210">
        <v>112.18899999999999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155</v>
      </c>
      <c r="AU217" s="216" t="s">
        <v>88</v>
      </c>
      <c r="AV217" s="13" t="s">
        <v>88</v>
      </c>
      <c r="AW217" s="13" t="s">
        <v>34</v>
      </c>
      <c r="AX217" s="13" t="s">
        <v>86</v>
      </c>
      <c r="AY217" s="216" t="s">
        <v>135</v>
      </c>
    </row>
    <row r="218" spans="1:65" s="2" customFormat="1" ht="16.5" customHeight="1">
      <c r="A218" s="35"/>
      <c r="B218" s="36"/>
      <c r="C218" s="238" t="s">
        <v>288</v>
      </c>
      <c r="D218" s="238" t="s">
        <v>214</v>
      </c>
      <c r="E218" s="239" t="s">
        <v>421</v>
      </c>
      <c r="F218" s="240" t="s">
        <v>422</v>
      </c>
      <c r="G218" s="241" t="s">
        <v>423</v>
      </c>
      <c r="H218" s="242">
        <v>2.2440000000000002</v>
      </c>
      <c r="I218" s="243"/>
      <c r="J218" s="244">
        <f>ROUND(I218*H218,2)</f>
        <v>0</v>
      </c>
      <c r="K218" s="240" t="s">
        <v>141</v>
      </c>
      <c r="L218" s="245"/>
      <c r="M218" s="246" t="s">
        <v>1</v>
      </c>
      <c r="N218" s="247" t="s">
        <v>44</v>
      </c>
      <c r="O218" s="72"/>
      <c r="P218" s="201">
        <f>O218*H218</f>
        <v>0</v>
      </c>
      <c r="Q218" s="201">
        <v>1E-3</v>
      </c>
      <c r="R218" s="201">
        <f>Q218*H218</f>
        <v>2.2440000000000003E-3</v>
      </c>
      <c r="S218" s="201">
        <v>0</v>
      </c>
      <c r="T218" s="20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175</v>
      </c>
      <c r="AT218" s="203" t="s">
        <v>214</v>
      </c>
      <c r="AU218" s="203" t="s">
        <v>88</v>
      </c>
      <c r="AY218" s="18" t="s">
        <v>135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86</v>
      </c>
      <c r="BK218" s="204">
        <f>ROUND(I218*H218,2)</f>
        <v>0</v>
      </c>
      <c r="BL218" s="18" t="s">
        <v>142</v>
      </c>
      <c r="BM218" s="203" t="s">
        <v>424</v>
      </c>
    </row>
    <row r="219" spans="1:65" s="13" customFormat="1">
      <c r="B219" s="205"/>
      <c r="C219" s="206"/>
      <c r="D219" s="207" t="s">
        <v>155</v>
      </c>
      <c r="E219" s="208" t="s">
        <v>1</v>
      </c>
      <c r="F219" s="209" t="s">
        <v>425</v>
      </c>
      <c r="G219" s="206"/>
      <c r="H219" s="210">
        <v>2.2440000000000002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155</v>
      </c>
      <c r="AU219" s="216" t="s">
        <v>88</v>
      </c>
      <c r="AV219" s="13" t="s">
        <v>88</v>
      </c>
      <c r="AW219" s="13" t="s">
        <v>34</v>
      </c>
      <c r="AX219" s="13" t="s">
        <v>86</v>
      </c>
      <c r="AY219" s="216" t="s">
        <v>135</v>
      </c>
    </row>
    <row r="220" spans="1:65" s="2" customFormat="1" ht="24.2" customHeight="1">
      <c r="A220" s="35"/>
      <c r="B220" s="36"/>
      <c r="C220" s="192" t="s">
        <v>294</v>
      </c>
      <c r="D220" s="192" t="s">
        <v>137</v>
      </c>
      <c r="E220" s="193" t="s">
        <v>426</v>
      </c>
      <c r="F220" s="194" t="s">
        <v>427</v>
      </c>
      <c r="G220" s="195" t="s">
        <v>178</v>
      </c>
      <c r="H220" s="196">
        <v>1</v>
      </c>
      <c r="I220" s="197"/>
      <c r="J220" s="198">
        <f>ROUND(I220*H220,2)</f>
        <v>0</v>
      </c>
      <c r="K220" s="194" t="s">
        <v>1</v>
      </c>
      <c r="L220" s="40"/>
      <c r="M220" s="199" t="s">
        <v>1</v>
      </c>
      <c r="N220" s="200" t="s">
        <v>44</v>
      </c>
      <c r="O220" s="7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3" t="s">
        <v>142</v>
      </c>
      <c r="AT220" s="203" t="s">
        <v>137</v>
      </c>
      <c r="AU220" s="203" t="s">
        <v>88</v>
      </c>
      <c r="AY220" s="18" t="s">
        <v>135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8" t="s">
        <v>86</v>
      </c>
      <c r="BK220" s="204">
        <f>ROUND(I220*H220,2)</f>
        <v>0</v>
      </c>
      <c r="BL220" s="18" t="s">
        <v>142</v>
      </c>
      <c r="BM220" s="203" t="s">
        <v>428</v>
      </c>
    </row>
    <row r="221" spans="1:65" s="2" customFormat="1" ht="21.75" customHeight="1">
      <c r="A221" s="35"/>
      <c r="B221" s="36"/>
      <c r="C221" s="192" t="s">
        <v>291</v>
      </c>
      <c r="D221" s="192" t="s">
        <v>137</v>
      </c>
      <c r="E221" s="193" t="s">
        <v>429</v>
      </c>
      <c r="F221" s="194" t="s">
        <v>430</v>
      </c>
      <c r="G221" s="195" t="s">
        <v>178</v>
      </c>
      <c r="H221" s="196">
        <v>1</v>
      </c>
      <c r="I221" s="197"/>
      <c r="J221" s="198">
        <f>ROUND(I221*H221,2)</f>
        <v>0</v>
      </c>
      <c r="K221" s="194" t="s">
        <v>1</v>
      </c>
      <c r="L221" s="40"/>
      <c r="M221" s="199" t="s">
        <v>1</v>
      </c>
      <c r="N221" s="200" t="s">
        <v>44</v>
      </c>
      <c r="O221" s="72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142</v>
      </c>
      <c r="AT221" s="203" t="s">
        <v>137</v>
      </c>
      <c r="AU221" s="203" t="s">
        <v>88</v>
      </c>
      <c r="AY221" s="18" t="s">
        <v>135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86</v>
      </c>
      <c r="BK221" s="204">
        <f>ROUND(I221*H221,2)</f>
        <v>0</v>
      </c>
      <c r="BL221" s="18" t="s">
        <v>142</v>
      </c>
      <c r="BM221" s="203" t="s">
        <v>431</v>
      </c>
    </row>
    <row r="222" spans="1:65" s="12" customFormat="1" ht="22.9" customHeight="1">
      <c r="B222" s="176"/>
      <c r="C222" s="177"/>
      <c r="D222" s="178" t="s">
        <v>78</v>
      </c>
      <c r="E222" s="190" t="s">
        <v>88</v>
      </c>
      <c r="F222" s="190" t="s">
        <v>187</v>
      </c>
      <c r="G222" s="177"/>
      <c r="H222" s="177"/>
      <c r="I222" s="180"/>
      <c r="J222" s="191">
        <f>BK222</f>
        <v>0</v>
      </c>
      <c r="K222" s="177"/>
      <c r="L222" s="182"/>
      <c r="M222" s="183"/>
      <c r="N222" s="184"/>
      <c r="O222" s="184"/>
      <c r="P222" s="185">
        <f>SUM(P223:P226)</f>
        <v>0</v>
      </c>
      <c r="Q222" s="184"/>
      <c r="R222" s="185">
        <f>SUM(R223:R226)</f>
        <v>0.15</v>
      </c>
      <c r="S222" s="184"/>
      <c r="T222" s="186">
        <f>SUM(T223:T226)</f>
        <v>0</v>
      </c>
      <c r="AR222" s="187" t="s">
        <v>86</v>
      </c>
      <c r="AT222" s="188" t="s">
        <v>78</v>
      </c>
      <c r="AU222" s="188" t="s">
        <v>86</v>
      </c>
      <c r="AY222" s="187" t="s">
        <v>135</v>
      </c>
      <c r="BK222" s="189">
        <f>SUM(BK223:BK226)</f>
        <v>0</v>
      </c>
    </row>
    <row r="223" spans="1:65" s="2" customFormat="1" ht="24.2" customHeight="1">
      <c r="A223" s="35"/>
      <c r="B223" s="36"/>
      <c r="C223" s="192" t="s">
        <v>432</v>
      </c>
      <c r="D223" s="192" t="s">
        <v>137</v>
      </c>
      <c r="E223" s="193" t="s">
        <v>433</v>
      </c>
      <c r="F223" s="194" t="s">
        <v>434</v>
      </c>
      <c r="G223" s="195" t="s">
        <v>140</v>
      </c>
      <c r="H223" s="196">
        <v>1</v>
      </c>
      <c r="I223" s="197"/>
      <c r="J223" s="198">
        <f>ROUND(I223*H223,2)</f>
        <v>0</v>
      </c>
      <c r="K223" s="194" t="s">
        <v>1</v>
      </c>
      <c r="L223" s="40"/>
      <c r="M223" s="199" t="s">
        <v>1</v>
      </c>
      <c r="N223" s="200" t="s">
        <v>44</v>
      </c>
      <c r="O223" s="72"/>
      <c r="P223" s="201">
        <f>O223*H223</f>
        <v>0</v>
      </c>
      <c r="Q223" s="201">
        <v>0.15</v>
      </c>
      <c r="R223" s="201">
        <f>Q223*H223</f>
        <v>0.15</v>
      </c>
      <c r="S223" s="201">
        <v>0</v>
      </c>
      <c r="T223" s="20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142</v>
      </c>
      <c r="AT223" s="203" t="s">
        <v>137</v>
      </c>
      <c r="AU223" s="203" t="s">
        <v>88</v>
      </c>
      <c r="AY223" s="18" t="s">
        <v>135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86</v>
      </c>
      <c r="BK223" s="204">
        <f>ROUND(I223*H223,2)</f>
        <v>0</v>
      </c>
      <c r="BL223" s="18" t="s">
        <v>142</v>
      </c>
      <c r="BM223" s="203" t="s">
        <v>435</v>
      </c>
    </row>
    <row r="224" spans="1:65" s="15" customFormat="1">
      <c r="B224" s="228"/>
      <c r="C224" s="229"/>
      <c r="D224" s="207" t="s">
        <v>155</v>
      </c>
      <c r="E224" s="230" t="s">
        <v>1</v>
      </c>
      <c r="F224" s="231" t="s">
        <v>223</v>
      </c>
      <c r="G224" s="229"/>
      <c r="H224" s="230" t="s">
        <v>1</v>
      </c>
      <c r="I224" s="232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155</v>
      </c>
      <c r="AU224" s="237" t="s">
        <v>88</v>
      </c>
      <c r="AV224" s="15" t="s">
        <v>86</v>
      </c>
      <c r="AW224" s="15" t="s">
        <v>34</v>
      </c>
      <c r="AX224" s="15" t="s">
        <v>79</v>
      </c>
      <c r="AY224" s="237" t="s">
        <v>135</v>
      </c>
    </row>
    <row r="225" spans="1:65" s="13" customFormat="1">
      <c r="B225" s="205"/>
      <c r="C225" s="206"/>
      <c r="D225" s="207" t="s">
        <v>155</v>
      </c>
      <c r="E225" s="208" t="s">
        <v>1</v>
      </c>
      <c r="F225" s="209" t="s">
        <v>86</v>
      </c>
      <c r="G225" s="206"/>
      <c r="H225" s="210">
        <v>1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155</v>
      </c>
      <c r="AU225" s="216" t="s">
        <v>88</v>
      </c>
      <c r="AV225" s="13" t="s">
        <v>88</v>
      </c>
      <c r="AW225" s="13" t="s">
        <v>34</v>
      </c>
      <c r="AX225" s="13" t="s">
        <v>86</v>
      </c>
      <c r="AY225" s="216" t="s">
        <v>135</v>
      </c>
    </row>
    <row r="226" spans="1:65" s="2" customFormat="1" ht="24.2" customHeight="1">
      <c r="A226" s="35"/>
      <c r="B226" s="36"/>
      <c r="C226" s="192" t="s">
        <v>436</v>
      </c>
      <c r="D226" s="192" t="s">
        <v>137</v>
      </c>
      <c r="E226" s="193" t="s">
        <v>437</v>
      </c>
      <c r="F226" s="194" t="s">
        <v>438</v>
      </c>
      <c r="G226" s="195" t="s">
        <v>140</v>
      </c>
      <c r="H226" s="196">
        <v>1</v>
      </c>
      <c r="I226" s="197"/>
      <c r="J226" s="198">
        <f>ROUND(I226*H226,2)</f>
        <v>0</v>
      </c>
      <c r="K226" s="194" t="s">
        <v>1</v>
      </c>
      <c r="L226" s="40"/>
      <c r="M226" s="199" t="s">
        <v>1</v>
      </c>
      <c r="N226" s="200" t="s">
        <v>44</v>
      </c>
      <c r="O226" s="7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3" t="s">
        <v>142</v>
      </c>
      <c r="AT226" s="203" t="s">
        <v>137</v>
      </c>
      <c r="AU226" s="203" t="s">
        <v>88</v>
      </c>
      <c r="AY226" s="18" t="s">
        <v>135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8" t="s">
        <v>86</v>
      </c>
      <c r="BK226" s="204">
        <f>ROUND(I226*H226,2)</f>
        <v>0</v>
      </c>
      <c r="BL226" s="18" t="s">
        <v>142</v>
      </c>
      <c r="BM226" s="203" t="s">
        <v>439</v>
      </c>
    </row>
    <row r="227" spans="1:65" s="12" customFormat="1" ht="22.9" customHeight="1">
      <c r="B227" s="176"/>
      <c r="C227" s="177"/>
      <c r="D227" s="178" t="s">
        <v>78</v>
      </c>
      <c r="E227" s="190" t="s">
        <v>147</v>
      </c>
      <c r="F227" s="190" t="s">
        <v>440</v>
      </c>
      <c r="G227" s="177"/>
      <c r="H227" s="177"/>
      <c r="I227" s="180"/>
      <c r="J227" s="191">
        <f>BK227</f>
        <v>0</v>
      </c>
      <c r="K227" s="177"/>
      <c r="L227" s="182"/>
      <c r="M227" s="183"/>
      <c r="N227" s="184"/>
      <c r="O227" s="184"/>
      <c r="P227" s="185">
        <f>SUM(P228:P229)</f>
        <v>0</v>
      </c>
      <c r="Q227" s="184"/>
      <c r="R227" s="185">
        <f>SUM(R228:R229)</f>
        <v>0</v>
      </c>
      <c r="S227" s="184"/>
      <c r="T227" s="186">
        <f>SUM(T228:T229)</f>
        <v>0</v>
      </c>
      <c r="AR227" s="187" t="s">
        <v>86</v>
      </c>
      <c r="AT227" s="188" t="s">
        <v>78</v>
      </c>
      <c r="AU227" s="188" t="s">
        <v>86</v>
      </c>
      <c r="AY227" s="187" t="s">
        <v>135</v>
      </c>
      <c r="BK227" s="189">
        <f>SUM(BK228:BK229)</f>
        <v>0</v>
      </c>
    </row>
    <row r="228" spans="1:65" s="2" customFormat="1" ht="16.5" customHeight="1">
      <c r="A228" s="35"/>
      <c r="B228" s="36"/>
      <c r="C228" s="192" t="s">
        <v>441</v>
      </c>
      <c r="D228" s="192" t="s">
        <v>137</v>
      </c>
      <c r="E228" s="193" t="s">
        <v>442</v>
      </c>
      <c r="F228" s="194" t="s">
        <v>443</v>
      </c>
      <c r="G228" s="195" t="s">
        <v>199</v>
      </c>
      <c r="H228" s="196">
        <v>52.6</v>
      </c>
      <c r="I228" s="197"/>
      <c r="J228" s="198">
        <f>ROUND(I228*H228,2)</f>
        <v>0</v>
      </c>
      <c r="K228" s="194" t="s">
        <v>141</v>
      </c>
      <c r="L228" s="40"/>
      <c r="M228" s="199" t="s">
        <v>1</v>
      </c>
      <c r="N228" s="200" t="s">
        <v>44</v>
      </c>
      <c r="O228" s="72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3" t="s">
        <v>142</v>
      </c>
      <c r="AT228" s="203" t="s">
        <v>137</v>
      </c>
      <c r="AU228" s="203" t="s">
        <v>88</v>
      </c>
      <c r="AY228" s="18" t="s">
        <v>135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8" t="s">
        <v>86</v>
      </c>
      <c r="BK228" s="204">
        <f>ROUND(I228*H228,2)</f>
        <v>0</v>
      </c>
      <c r="BL228" s="18" t="s">
        <v>142</v>
      </c>
      <c r="BM228" s="203" t="s">
        <v>444</v>
      </c>
    </row>
    <row r="229" spans="1:65" s="2" customFormat="1" ht="24.2" customHeight="1">
      <c r="A229" s="35"/>
      <c r="B229" s="36"/>
      <c r="C229" s="192" t="s">
        <v>445</v>
      </c>
      <c r="D229" s="192" t="s">
        <v>137</v>
      </c>
      <c r="E229" s="193" t="s">
        <v>446</v>
      </c>
      <c r="F229" s="194" t="s">
        <v>447</v>
      </c>
      <c r="G229" s="195" t="s">
        <v>199</v>
      </c>
      <c r="H229" s="196">
        <v>52.6</v>
      </c>
      <c r="I229" s="197"/>
      <c r="J229" s="198">
        <f>ROUND(I229*H229,2)</f>
        <v>0</v>
      </c>
      <c r="K229" s="194" t="s">
        <v>141</v>
      </c>
      <c r="L229" s="40"/>
      <c r="M229" s="199" t="s">
        <v>1</v>
      </c>
      <c r="N229" s="200" t="s">
        <v>44</v>
      </c>
      <c r="O229" s="7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3" t="s">
        <v>142</v>
      </c>
      <c r="AT229" s="203" t="s">
        <v>137</v>
      </c>
      <c r="AU229" s="203" t="s">
        <v>88</v>
      </c>
      <c r="AY229" s="18" t="s">
        <v>135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8" t="s">
        <v>86</v>
      </c>
      <c r="BK229" s="204">
        <f>ROUND(I229*H229,2)</f>
        <v>0</v>
      </c>
      <c r="BL229" s="18" t="s">
        <v>142</v>
      </c>
      <c r="BM229" s="203" t="s">
        <v>448</v>
      </c>
    </row>
    <row r="230" spans="1:65" s="12" customFormat="1" ht="22.9" customHeight="1">
      <c r="B230" s="176"/>
      <c r="C230" s="177"/>
      <c r="D230" s="178" t="s">
        <v>78</v>
      </c>
      <c r="E230" s="190" t="s">
        <v>142</v>
      </c>
      <c r="F230" s="190" t="s">
        <v>202</v>
      </c>
      <c r="G230" s="177"/>
      <c r="H230" s="177"/>
      <c r="I230" s="180"/>
      <c r="J230" s="191">
        <f>BK230</f>
        <v>0</v>
      </c>
      <c r="K230" s="177"/>
      <c r="L230" s="182"/>
      <c r="M230" s="183"/>
      <c r="N230" s="184"/>
      <c r="O230" s="184"/>
      <c r="P230" s="185">
        <f>SUM(P231:P241)</f>
        <v>0</v>
      </c>
      <c r="Q230" s="184"/>
      <c r="R230" s="185">
        <f>SUM(R231:R241)</f>
        <v>0.26393800000000001</v>
      </c>
      <c r="S230" s="184"/>
      <c r="T230" s="186">
        <f>SUM(T231:T241)</f>
        <v>0</v>
      </c>
      <c r="AR230" s="187" t="s">
        <v>86</v>
      </c>
      <c r="AT230" s="188" t="s">
        <v>78</v>
      </c>
      <c r="AU230" s="188" t="s">
        <v>86</v>
      </c>
      <c r="AY230" s="187" t="s">
        <v>135</v>
      </c>
      <c r="BK230" s="189">
        <f>SUM(BK231:BK241)</f>
        <v>0</v>
      </c>
    </row>
    <row r="231" spans="1:65" s="2" customFormat="1" ht="33" customHeight="1">
      <c r="A231" s="35"/>
      <c r="B231" s="36"/>
      <c r="C231" s="192" t="s">
        <v>449</v>
      </c>
      <c r="D231" s="192" t="s">
        <v>137</v>
      </c>
      <c r="E231" s="193" t="s">
        <v>450</v>
      </c>
      <c r="F231" s="194" t="s">
        <v>451</v>
      </c>
      <c r="G231" s="195" t="s">
        <v>160</v>
      </c>
      <c r="H231" s="196">
        <v>5.5</v>
      </c>
      <c r="I231" s="197"/>
      <c r="J231" s="198">
        <f>ROUND(I231*H231,2)</f>
        <v>0</v>
      </c>
      <c r="K231" s="194" t="s">
        <v>141</v>
      </c>
      <c r="L231" s="40"/>
      <c r="M231" s="199" t="s">
        <v>1</v>
      </c>
      <c r="N231" s="200" t="s">
        <v>44</v>
      </c>
      <c r="O231" s="72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3" t="s">
        <v>142</v>
      </c>
      <c r="AT231" s="203" t="s">
        <v>137</v>
      </c>
      <c r="AU231" s="203" t="s">
        <v>88</v>
      </c>
      <c r="AY231" s="18" t="s">
        <v>135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8" t="s">
        <v>86</v>
      </c>
      <c r="BK231" s="204">
        <f>ROUND(I231*H231,2)</f>
        <v>0</v>
      </c>
      <c r="BL231" s="18" t="s">
        <v>142</v>
      </c>
      <c r="BM231" s="203" t="s">
        <v>452</v>
      </c>
    </row>
    <row r="232" spans="1:65" s="15" customFormat="1">
      <c r="B232" s="228"/>
      <c r="C232" s="229"/>
      <c r="D232" s="207" t="s">
        <v>155</v>
      </c>
      <c r="E232" s="230" t="s">
        <v>1</v>
      </c>
      <c r="F232" s="231" t="s">
        <v>324</v>
      </c>
      <c r="G232" s="229"/>
      <c r="H232" s="230" t="s">
        <v>1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AT232" s="237" t="s">
        <v>155</v>
      </c>
      <c r="AU232" s="237" t="s">
        <v>88</v>
      </c>
      <c r="AV232" s="15" t="s">
        <v>86</v>
      </c>
      <c r="AW232" s="15" t="s">
        <v>34</v>
      </c>
      <c r="AX232" s="15" t="s">
        <v>79</v>
      </c>
      <c r="AY232" s="237" t="s">
        <v>135</v>
      </c>
    </row>
    <row r="233" spans="1:65" s="15" customFormat="1">
      <c r="B233" s="228"/>
      <c r="C233" s="229"/>
      <c r="D233" s="207" t="s">
        <v>155</v>
      </c>
      <c r="E233" s="230" t="s">
        <v>1</v>
      </c>
      <c r="F233" s="231" t="s">
        <v>325</v>
      </c>
      <c r="G233" s="229"/>
      <c r="H233" s="230" t="s">
        <v>1</v>
      </c>
      <c r="I233" s="232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155</v>
      </c>
      <c r="AU233" s="237" t="s">
        <v>88</v>
      </c>
      <c r="AV233" s="15" t="s">
        <v>86</v>
      </c>
      <c r="AW233" s="15" t="s">
        <v>34</v>
      </c>
      <c r="AX233" s="15" t="s">
        <v>79</v>
      </c>
      <c r="AY233" s="237" t="s">
        <v>135</v>
      </c>
    </row>
    <row r="234" spans="1:65" s="13" customFormat="1">
      <c r="B234" s="205"/>
      <c r="C234" s="206"/>
      <c r="D234" s="207" t="s">
        <v>155</v>
      </c>
      <c r="E234" s="208" t="s">
        <v>1</v>
      </c>
      <c r="F234" s="209" t="s">
        <v>453</v>
      </c>
      <c r="G234" s="206"/>
      <c r="H234" s="210">
        <v>5.5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155</v>
      </c>
      <c r="AU234" s="216" t="s">
        <v>88</v>
      </c>
      <c r="AV234" s="13" t="s">
        <v>88</v>
      </c>
      <c r="AW234" s="13" t="s">
        <v>34</v>
      </c>
      <c r="AX234" s="13" t="s">
        <v>86</v>
      </c>
      <c r="AY234" s="216" t="s">
        <v>135</v>
      </c>
    </row>
    <row r="235" spans="1:65" s="2" customFormat="1" ht="24.2" customHeight="1">
      <c r="A235" s="35"/>
      <c r="B235" s="36"/>
      <c r="C235" s="192" t="s">
        <v>454</v>
      </c>
      <c r="D235" s="192" t="s">
        <v>137</v>
      </c>
      <c r="E235" s="193" t="s">
        <v>455</v>
      </c>
      <c r="F235" s="194" t="s">
        <v>456</v>
      </c>
      <c r="G235" s="195" t="s">
        <v>140</v>
      </c>
      <c r="H235" s="196">
        <v>1</v>
      </c>
      <c r="I235" s="197"/>
      <c r="J235" s="198">
        <f>ROUND(I235*H235,2)</f>
        <v>0</v>
      </c>
      <c r="K235" s="194" t="s">
        <v>141</v>
      </c>
      <c r="L235" s="40"/>
      <c r="M235" s="199" t="s">
        <v>1</v>
      </c>
      <c r="N235" s="200" t="s">
        <v>44</v>
      </c>
      <c r="O235" s="72"/>
      <c r="P235" s="201">
        <f>O235*H235</f>
        <v>0</v>
      </c>
      <c r="Q235" s="201">
        <v>0.223938</v>
      </c>
      <c r="R235" s="201">
        <f>Q235*H235</f>
        <v>0.223938</v>
      </c>
      <c r="S235" s="201">
        <v>0</v>
      </c>
      <c r="T235" s="20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3" t="s">
        <v>142</v>
      </c>
      <c r="AT235" s="203" t="s">
        <v>137</v>
      </c>
      <c r="AU235" s="203" t="s">
        <v>88</v>
      </c>
      <c r="AY235" s="18" t="s">
        <v>135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8" t="s">
        <v>86</v>
      </c>
      <c r="BK235" s="204">
        <f>ROUND(I235*H235,2)</f>
        <v>0</v>
      </c>
      <c r="BL235" s="18" t="s">
        <v>142</v>
      </c>
      <c r="BM235" s="203" t="s">
        <v>457</v>
      </c>
    </row>
    <row r="236" spans="1:65" s="13" customFormat="1">
      <c r="B236" s="205"/>
      <c r="C236" s="206"/>
      <c r="D236" s="207" t="s">
        <v>155</v>
      </c>
      <c r="E236" s="208" t="s">
        <v>1</v>
      </c>
      <c r="F236" s="209" t="s">
        <v>86</v>
      </c>
      <c r="G236" s="206"/>
      <c r="H236" s="210">
        <v>1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155</v>
      </c>
      <c r="AU236" s="216" t="s">
        <v>88</v>
      </c>
      <c r="AV236" s="13" t="s">
        <v>88</v>
      </c>
      <c r="AW236" s="13" t="s">
        <v>34</v>
      </c>
      <c r="AX236" s="13" t="s">
        <v>86</v>
      </c>
      <c r="AY236" s="216" t="s">
        <v>135</v>
      </c>
    </row>
    <row r="237" spans="1:65" s="2" customFormat="1" ht="24.2" customHeight="1">
      <c r="A237" s="35"/>
      <c r="B237" s="36"/>
      <c r="C237" s="238" t="s">
        <v>458</v>
      </c>
      <c r="D237" s="238" t="s">
        <v>214</v>
      </c>
      <c r="E237" s="239" t="s">
        <v>459</v>
      </c>
      <c r="F237" s="240" t="s">
        <v>460</v>
      </c>
      <c r="G237" s="241" t="s">
        <v>140</v>
      </c>
      <c r="H237" s="242">
        <v>1</v>
      </c>
      <c r="I237" s="243"/>
      <c r="J237" s="244">
        <f>ROUND(I237*H237,2)</f>
        <v>0</v>
      </c>
      <c r="K237" s="240" t="s">
        <v>141</v>
      </c>
      <c r="L237" s="245"/>
      <c r="M237" s="246" t="s">
        <v>1</v>
      </c>
      <c r="N237" s="247" t="s">
        <v>44</v>
      </c>
      <c r="O237" s="72"/>
      <c r="P237" s="201">
        <f>O237*H237</f>
        <v>0</v>
      </c>
      <c r="Q237" s="201">
        <v>0.04</v>
      </c>
      <c r="R237" s="201">
        <f>Q237*H237</f>
        <v>0.04</v>
      </c>
      <c r="S237" s="201">
        <v>0</v>
      </c>
      <c r="T237" s="20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3" t="s">
        <v>175</v>
      </c>
      <c r="AT237" s="203" t="s">
        <v>214</v>
      </c>
      <c r="AU237" s="203" t="s">
        <v>88</v>
      </c>
      <c r="AY237" s="18" t="s">
        <v>135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8" t="s">
        <v>86</v>
      </c>
      <c r="BK237" s="204">
        <f>ROUND(I237*H237,2)</f>
        <v>0</v>
      </c>
      <c r="BL237" s="18" t="s">
        <v>142</v>
      </c>
      <c r="BM237" s="203" t="s">
        <v>461</v>
      </c>
    </row>
    <row r="238" spans="1:65" s="2" customFormat="1" ht="37.9" customHeight="1">
      <c r="A238" s="35"/>
      <c r="B238" s="36"/>
      <c r="C238" s="192" t="s">
        <v>462</v>
      </c>
      <c r="D238" s="192" t="s">
        <v>137</v>
      </c>
      <c r="E238" s="193" t="s">
        <v>463</v>
      </c>
      <c r="F238" s="194" t="s">
        <v>464</v>
      </c>
      <c r="G238" s="195" t="s">
        <v>160</v>
      </c>
      <c r="H238" s="196">
        <v>0.20100000000000001</v>
      </c>
      <c r="I238" s="197"/>
      <c r="J238" s="198">
        <f>ROUND(I238*H238,2)</f>
        <v>0</v>
      </c>
      <c r="K238" s="194" t="s">
        <v>1</v>
      </c>
      <c r="L238" s="40"/>
      <c r="M238" s="199" t="s">
        <v>1</v>
      </c>
      <c r="N238" s="200" t="s">
        <v>44</v>
      </c>
      <c r="O238" s="7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3" t="s">
        <v>142</v>
      </c>
      <c r="AT238" s="203" t="s">
        <v>137</v>
      </c>
      <c r="AU238" s="203" t="s">
        <v>88</v>
      </c>
      <c r="AY238" s="18" t="s">
        <v>135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8" t="s">
        <v>86</v>
      </c>
      <c r="BK238" s="204">
        <f>ROUND(I238*H238,2)</f>
        <v>0</v>
      </c>
      <c r="BL238" s="18" t="s">
        <v>142</v>
      </c>
      <c r="BM238" s="203" t="s">
        <v>465</v>
      </c>
    </row>
    <row r="239" spans="1:65" s="15" customFormat="1">
      <c r="B239" s="228"/>
      <c r="C239" s="229"/>
      <c r="D239" s="207" t="s">
        <v>155</v>
      </c>
      <c r="E239" s="230" t="s">
        <v>1</v>
      </c>
      <c r="F239" s="231" t="s">
        <v>466</v>
      </c>
      <c r="G239" s="229"/>
      <c r="H239" s="230" t="s">
        <v>1</v>
      </c>
      <c r="I239" s="232"/>
      <c r="J239" s="229"/>
      <c r="K239" s="229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155</v>
      </c>
      <c r="AU239" s="237" t="s">
        <v>88</v>
      </c>
      <c r="AV239" s="15" t="s">
        <v>86</v>
      </c>
      <c r="AW239" s="15" t="s">
        <v>34</v>
      </c>
      <c r="AX239" s="15" t="s">
        <v>79</v>
      </c>
      <c r="AY239" s="237" t="s">
        <v>135</v>
      </c>
    </row>
    <row r="240" spans="1:65" s="15" customFormat="1">
      <c r="B240" s="228"/>
      <c r="C240" s="229"/>
      <c r="D240" s="207" t="s">
        <v>155</v>
      </c>
      <c r="E240" s="230" t="s">
        <v>1</v>
      </c>
      <c r="F240" s="231" t="s">
        <v>223</v>
      </c>
      <c r="G240" s="229"/>
      <c r="H240" s="230" t="s">
        <v>1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155</v>
      </c>
      <c r="AU240" s="237" t="s">
        <v>88</v>
      </c>
      <c r="AV240" s="15" t="s">
        <v>86</v>
      </c>
      <c r="AW240" s="15" t="s">
        <v>34</v>
      </c>
      <c r="AX240" s="15" t="s">
        <v>79</v>
      </c>
      <c r="AY240" s="237" t="s">
        <v>135</v>
      </c>
    </row>
    <row r="241" spans="1:65" s="13" customFormat="1">
      <c r="B241" s="205"/>
      <c r="C241" s="206"/>
      <c r="D241" s="207" t="s">
        <v>155</v>
      </c>
      <c r="E241" s="208" t="s">
        <v>1</v>
      </c>
      <c r="F241" s="209" t="s">
        <v>467</v>
      </c>
      <c r="G241" s="206"/>
      <c r="H241" s="210">
        <v>0.20100000000000001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155</v>
      </c>
      <c r="AU241" s="216" t="s">
        <v>88</v>
      </c>
      <c r="AV241" s="13" t="s">
        <v>88</v>
      </c>
      <c r="AW241" s="13" t="s">
        <v>34</v>
      </c>
      <c r="AX241" s="13" t="s">
        <v>86</v>
      </c>
      <c r="AY241" s="216" t="s">
        <v>135</v>
      </c>
    </row>
    <row r="242" spans="1:65" s="12" customFormat="1" ht="22.9" customHeight="1">
      <c r="B242" s="176"/>
      <c r="C242" s="177"/>
      <c r="D242" s="178" t="s">
        <v>78</v>
      </c>
      <c r="E242" s="190" t="s">
        <v>157</v>
      </c>
      <c r="F242" s="190" t="s">
        <v>468</v>
      </c>
      <c r="G242" s="177"/>
      <c r="H242" s="177"/>
      <c r="I242" s="180"/>
      <c r="J242" s="191">
        <f>BK242</f>
        <v>0</v>
      </c>
      <c r="K242" s="177"/>
      <c r="L242" s="182"/>
      <c r="M242" s="183"/>
      <c r="N242" s="184"/>
      <c r="O242" s="184"/>
      <c r="P242" s="185">
        <f>SUM(P243:P280)</f>
        <v>0</v>
      </c>
      <c r="Q242" s="184"/>
      <c r="R242" s="185">
        <f>SUM(R243:R280)</f>
        <v>0</v>
      </c>
      <c r="S242" s="184"/>
      <c r="T242" s="186">
        <f>SUM(T243:T280)</f>
        <v>0</v>
      </c>
      <c r="AR242" s="187" t="s">
        <v>86</v>
      </c>
      <c r="AT242" s="188" t="s">
        <v>78</v>
      </c>
      <c r="AU242" s="188" t="s">
        <v>86</v>
      </c>
      <c r="AY242" s="187" t="s">
        <v>135</v>
      </c>
      <c r="BK242" s="189">
        <f>SUM(BK243:BK280)</f>
        <v>0</v>
      </c>
    </row>
    <row r="243" spans="1:65" s="2" customFormat="1" ht="37.9" customHeight="1">
      <c r="A243" s="35"/>
      <c r="B243" s="36"/>
      <c r="C243" s="192" t="s">
        <v>469</v>
      </c>
      <c r="D243" s="192" t="s">
        <v>137</v>
      </c>
      <c r="E243" s="193" t="s">
        <v>470</v>
      </c>
      <c r="F243" s="194" t="s">
        <v>471</v>
      </c>
      <c r="G243" s="195" t="s">
        <v>150</v>
      </c>
      <c r="H243" s="196">
        <v>11.593999999999999</v>
      </c>
      <c r="I243" s="197"/>
      <c r="J243" s="198">
        <f>ROUND(I243*H243,2)</f>
        <v>0</v>
      </c>
      <c r="K243" s="194" t="s">
        <v>141</v>
      </c>
      <c r="L243" s="40"/>
      <c r="M243" s="199" t="s">
        <v>1</v>
      </c>
      <c r="N243" s="200" t="s">
        <v>44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142</v>
      </c>
      <c r="AT243" s="203" t="s">
        <v>137</v>
      </c>
      <c r="AU243" s="203" t="s">
        <v>88</v>
      </c>
      <c r="AY243" s="18" t="s">
        <v>135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86</v>
      </c>
      <c r="BK243" s="204">
        <f>ROUND(I243*H243,2)</f>
        <v>0</v>
      </c>
      <c r="BL243" s="18" t="s">
        <v>142</v>
      </c>
      <c r="BM243" s="203" t="s">
        <v>472</v>
      </c>
    </row>
    <row r="244" spans="1:65" s="15" customFormat="1">
      <c r="B244" s="228"/>
      <c r="C244" s="229"/>
      <c r="D244" s="207" t="s">
        <v>155</v>
      </c>
      <c r="E244" s="230" t="s">
        <v>1</v>
      </c>
      <c r="F244" s="231" t="s">
        <v>324</v>
      </c>
      <c r="G244" s="229"/>
      <c r="H244" s="230" t="s">
        <v>1</v>
      </c>
      <c r="I244" s="232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155</v>
      </c>
      <c r="AU244" s="237" t="s">
        <v>88</v>
      </c>
      <c r="AV244" s="15" t="s">
        <v>86</v>
      </c>
      <c r="AW244" s="15" t="s">
        <v>34</v>
      </c>
      <c r="AX244" s="15" t="s">
        <v>79</v>
      </c>
      <c r="AY244" s="237" t="s">
        <v>135</v>
      </c>
    </row>
    <row r="245" spans="1:65" s="15" customFormat="1">
      <c r="B245" s="228"/>
      <c r="C245" s="229"/>
      <c r="D245" s="207" t="s">
        <v>155</v>
      </c>
      <c r="E245" s="230" t="s">
        <v>1</v>
      </c>
      <c r="F245" s="231" t="s">
        <v>473</v>
      </c>
      <c r="G245" s="229"/>
      <c r="H245" s="230" t="s">
        <v>1</v>
      </c>
      <c r="I245" s="232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155</v>
      </c>
      <c r="AU245" s="237" t="s">
        <v>88</v>
      </c>
      <c r="AV245" s="15" t="s">
        <v>86</v>
      </c>
      <c r="AW245" s="15" t="s">
        <v>34</v>
      </c>
      <c r="AX245" s="15" t="s">
        <v>79</v>
      </c>
      <c r="AY245" s="237" t="s">
        <v>135</v>
      </c>
    </row>
    <row r="246" spans="1:65" s="13" customFormat="1">
      <c r="B246" s="205"/>
      <c r="C246" s="206"/>
      <c r="D246" s="207" t="s">
        <v>155</v>
      </c>
      <c r="E246" s="208" t="s">
        <v>1</v>
      </c>
      <c r="F246" s="209" t="s">
        <v>474</v>
      </c>
      <c r="G246" s="206"/>
      <c r="H246" s="210">
        <v>11.593999999999999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155</v>
      </c>
      <c r="AU246" s="216" t="s">
        <v>88</v>
      </c>
      <c r="AV246" s="13" t="s">
        <v>88</v>
      </c>
      <c r="AW246" s="13" t="s">
        <v>34</v>
      </c>
      <c r="AX246" s="13" t="s">
        <v>86</v>
      </c>
      <c r="AY246" s="216" t="s">
        <v>135</v>
      </c>
    </row>
    <row r="247" spans="1:65" s="2" customFormat="1" ht="33" customHeight="1">
      <c r="A247" s="35"/>
      <c r="B247" s="36"/>
      <c r="C247" s="192" t="s">
        <v>475</v>
      </c>
      <c r="D247" s="192" t="s">
        <v>137</v>
      </c>
      <c r="E247" s="193" t="s">
        <v>476</v>
      </c>
      <c r="F247" s="194" t="s">
        <v>477</v>
      </c>
      <c r="G247" s="195" t="s">
        <v>150</v>
      </c>
      <c r="H247" s="196">
        <v>4.4660000000000002</v>
      </c>
      <c r="I247" s="197"/>
      <c r="J247" s="198">
        <f>ROUND(I247*H247,2)</f>
        <v>0</v>
      </c>
      <c r="K247" s="194" t="s">
        <v>141</v>
      </c>
      <c r="L247" s="40"/>
      <c r="M247" s="199" t="s">
        <v>1</v>
      </c>
      <c r="N247" s="200" t="s">
        <v>44</v>
      </c>
      <c r="O247" s="72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3" t="s">
        <v>142</v>
      </c>
      <c r="AT247" s="203" t="s">
        <v>137</v>
      </c>
      <c r="AU247" s="203" t="s">
        <v>88</v>
      </c>
      <c r="AY247" s="18" t="s">
        <v>135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8" t="s">
        <v>86</v>
      </c>
      <c r="BK247" s="204">
        <f>ROUND(I247*H247,2)</f>
        <v>0</v>
      </c>
      <c r="BL247" s="18" t="s">
        <v>142</v>
      </c>
      <c r="BM247" s="203" t="s">
        <v>478</v>
      </c>
    </row>
    <row r="248" spans="1:65" s="15" customFormat="1">
      <c r="B248" s="228"/>
      <c r="C248" s="229"/>
      <c r="D248" s="207" t="s">
        <v>155</v>
      </c>
      <c r="E248" s="230" t="s">
        <v>1</v>
      </c>
      <c r="F248" s="231" t="s">
        <v>325</v>
      </c>
      <c r="G248" s="229"/>
      <c r="H248" s="230" t="s">
        <v>1</v>
      </c>
      <c r="I248" s="232"/>
      <c r="J248" s="229"/>
      <c r="K248" s="229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155</v>
      </c>
      <c r="AU248" s="237" t="s">
        <v>88</v>
      </c>
      <c r="AV248" s="15" t="s">
        <v>86</v>
      </c>
      <c r="AW248" s="15" t="s">
        <v>34</v>
      </c>
      <c r="AX248" s="15" t="s">
        <v>79</v>
      </c>
      <c r="AY248" s="237" t="s">
        <v>135</v>
      </c>
    </row>
    <row r="249" spans="1:65" s="13" customFormat="1">
      <c r="B249" s="205"/>
      <c r="C249" s="206"/>
      <c r="D249" s="207" t="s">
        <v>155</v>
      </c>
      <c r="E249" s="208" t="s">
        <v>1</v>
      </c>
      <c r="F249" s="209" t="s">
        <v>479</v>
      </c>
      <c r="G249" s="206"/>
      <c r="H249" s="210">
        <v>4.4660000000000002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155</v>
      </c>
      <c r="AU249" s="216" t="s">
        <v>88</v>
      </c>
      <c r="AV249" s="13" t="s">
        <v>88</v>
      </c>
      <c r="AW249" s="13" t="s">
        <v>34</v>
      </c>
      <c r="AX249" s="13" t="s">
        <v>86</v>
      </c>
      <c r="AY249" s="216" t="s">
        <v>135</v>
      </c>
    </row>
    <row r="250" spans="1:65" s="2" customFormat="1" ht="33" customHeight="1">
      <c r="A250" s="35"/>
      <c r="B250" s="36"/>
      <c r="C250" s="192" t="s">
        <v>480</v>
      </c>
      <c r="D250" s="192" t="s">
        <v>137</v>
      </c>
      <c r="E250" s="193" t="s">
        <v>481</v>
      </c>
      <c r="F250" s="194" t="s">
        <v>482</v>
      </c>
      <c r="G250" s="195" t="s">
        <v>150</v>
      </c>
      <c r="H250" s="196">
        <v>11.593999999999999</v>
      </c>
      <c r="I250" s="197"/>
      <c r="J250" s="198">
        <f>ROUND(I250*H250,2)</f>
        <v>0</v>
      </c>
      <c r="K250" s="194" t="s">
        <v>141</v>
      </c>
      <c r="L250" s="40"/>
      <c r="M250" s="199" t="s">
        <v>1</v>
      </c>
      <c r="N250" s="200" t="s">
        <v>44</v>
      </c>
      <c r="O250" s="7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142</v>
      </c>
      <c r="AT250" s="203" t="s">
        <v>137</v>
      </c>
      <c r="AU250" s="203" t="s">
        <v>88</v>
      </c>
      <c r="AY250" s="18" t="s">
        <v>135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86</v>
      </c>
      <c r="BK250" s="204">
        <f>ROUND(I250*H250,2)</f>
        <v>0</v>
      </c>
      <c r="BL250" s="18" t="s">
        <v>142</v>
      </c>
      <c r="BM250" s="203" t="s">
        <v>483</v>
      </c>
    </row>
    <row r="251" spans="1:65" s="15" customFormat="1">
      <c r="B251" s="228"/>
      <c r="C251" s="229"/>
      <c r="D251" s="207" t="s">
        <v>155</v>
      </c>
      <c r="E251" s="230" t="s">
        <v>1</v>
      </c>
      <c r="F251" s="231" t="s">
        <v>324</v>
      </c>
      <c r="G251" s="229"/>
      <c r="H251" s="230" t="s">
        <v>1</v>
      </c>
      <c r="I251" s="232"/>
      <c r="J251" s="229"/>
      <c r="K251" s="229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155</v>
      </c>
      <c r="AU251" s="237" t="s">
        <v>88</v>
      </c>
      <c r="AV251" s="15" t="s">
        <v>86</v>
      </c>
      <c r="AW251" s="15" t="s">
        <v>34</v>
      </c>
      <c r="AX251" s="15" t="s">
        <v>79</v>
      </c>
      <c r="AY251" s="237" t="s">
        <v>135</v>
      </c>
    </row>
    <row r="252" spans="1:65" s="15" customFormat="1">
      <c r="B252" s="228"/>
      <c r="C252" s="229"/>
      <c r="D252" s="207" t="s">
        <v>155</v>
      </c>
      <c r="E252" s="230" t="s">
        <v>1</v>
      </c>
      <c r="F252" s="231" t="s">
        <v>473</v>
      </c>
      <c r="G252" s="229"/>
      <c r="H252" s="230" t="s">
        <v>1</v>
      </c>
      <c r="I252" s="232"/>
      <c r="J252" s="229"/>
      <c r="K252" s="229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155</v>
      </c>
      <c r="AU252" s="237" t="s">
        <v>88</v>
      </c>
      <c r="AV252" s="15" t="s">
        <v>86</v>
      </c>
      <c r="AW252" s="15" t="s">
        <v>34</v>
      </c>
      <c r="AX252" s="15" t="s">
        <v>79</v>
      </c>
      <c r="AY252" s="237" t="s">
        <v>135</v>
      </c>
    </row>
    <row r="253" spans="1:65" s="13" customFormat="1">
      <c r="B253" s="205"/>
      <c r="C253" s="206"/>
      <c r="D253" s="207" t="s">
        <v>155</v>
      </c>
      <c r="E253" s="208" t="s">
        <v>1</v>
      </c>
      <c r="F253" s="209" t="s">
        <v>474</v>
      </c>
      <c r="G253" s="206"/>
      <c r="H253" s="210">
        <v>11.593999999999999</v>
      </c>
      <c r="I253" s="211"/>
      <c r="J253" s="206"/>
      <c r="K253" s="206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155</v>
      </c>
      <c r="AU253" s="216" t="s">
        <v>88</v>
      </c>
      <c r="AV253" s="13" t="s">
        <v>88</v>
      </c>
      <c r="AW253" s="13" t="s">
        <v>34</v>
      </c>
      <c r="AX253" s="13" t="s">
        <v>86</v>
      </c>
      <c r="AY253" s="216" t="s">
        <v>135</v>
      </c>
    </row>
    <row r="254" spans="1:65" s="2" customFormat="1" ht="33" customHeight="1">
      <c r="A254" s="35"/>
      <c r="B254" s="36"/>
      <c r="C254" s="192" t="s">
        <v>484</v>
      </c>
      <c r="D254" s="192" t="s">
        <v>137</v>
      </c>
      <c r="E254" s="193" t="s">
        <v>485</v>
      </c>
      <c r="F254" s="194" t="s">
        <v>486</v>
      </c>
      <c r="G254" s="195" t="s">
        <v>150</v>
      </c>
      <c r="H254" s="196">
        <v>1.9910000000000001</v>
      </c>
      <c r="I254" s="197"/>
      <c r="J254" s="198">
        <f>ROUND(I254*H254,2)</f>
        <v>0</v>
      </c>
      <c r="K254" s="194" t="s">
        <v>141</v>
      </c>
      <c r="L254" s="40"/>
      <c r="M254" s="199" t="s">
        <v>1</v>
      </c>
      <c r="N254" s="200" t="s">
        <v>44</v>
      </c>
      <c r="O254" s="7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3" t="s">
        <v>142</v>
      </c>
      <c r="AT254" s="203" t="s">
        <v>137</v>
      </c>
      <c r="AU254" s="203" t="s">
        <v>88</v>
      </c>
      <c r="AY254" s="18" t="s">
        <v>135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8" t="s">
        <v>86</v>
      </c>
      <c r="BK254" s="204">
        <f>ROUND(I254*H254,2)</f>
        <v>0</v>
      </c>
      <c r="BL254" s="18" t="s">
        <v>142</v>
      </c>
      <c r="BM254" s="203" t="s">
        <v>487</v>
      </c>
    </row>
    <row r="255" spans="1:65" s="15" customFormat="1">
      <c r="B255" s="228"/>
      <c r="C255" s="229"/>
      <c r="D255" s="207" t="s">
        <v>155</v>
      </c>
      <c r="E255" s="230" t="s">
        <v>1</v>
      </c>
      <c r="F255" s="231" t="s">
        <v>324</v>
      </c>
      <c r="G255" s="229"/>
      <c r="H255" s="230" t="s">
        <v>1</v>
      </c>
      <c r="I255" s="232"/>
      <c r="J255" s="229"/>
      <c r="K255" s="229"/>
      <c r="L255" s="233"/>
      <c r="M255" s="234"/>
      <c r="N255" s="235"/>
      <c r="O255" s="235"/>
      <c r="P255" s="235"/>
      <c r="Q255" s="235"/>
      <c r="R255" s="235"/>
      <c r="S255" s="235"/>
      <c r="T255" s="236"/>
      <c r="AT255" s="237" t="s">
        <v>155</v>
      </c>
      <c r="AU255" s="237" t="s">
        <v>88</v>
      </c>
      <c r="AV255" s="15" t="s">
        <v>86</v>
      </c>
      <c r="AW255" s="15" t="s">
        <v>34</v>
      </c>
      <c r="AX255" s="15" t="s">
        <v>79</v>
      </c>
      <c r="AY255" s="237" t="s">
        <v>135</v>
      </c>
    </row>
    <row r="256" spans="1:65" s="15" customFormat="1">
      <c r="B256" s="228"/>
      <c r="C256" s="229"/>
      <c r="D256" s="207" t="s">
        <v>155</v>
      </c>
      <c r="E256" s="230" t="s">
        <v>1</v>
      </c>
      <c r="F256" s="231" t="s">
        <v>325</v>
      </c>
      <c r="G256" s="229"/>
      <c r="H256" s="230" t="s">
        <v>1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AT256" s="237" t="s">
        <v>155</v>
      </c>
      <c r="AU256" s="237" t="s">
        <v>88</v>
      </c>
      <c r="AV256" s="15" t="s">
        <v>86</v>
      </c>
      <c r="AW256" s="15" t="s">
        <v>34</v>
      </c>
      <c r="AX256" s="15" t="s">
        <v>79</v>
      </c>
      <c r="AY256" s="237" t="s">
        <v>135</v>
      </c>
    </row>
    <row r="257" spans="1:65" s="13" customFormat="1">
      <c r="B257" s="205"/>
      <c r="C257" s="206"/>
      <c r="D257" s="207" t="s">
        <v>155</v>
      </c>
      <c r="E257" s="208" t="s">
        <v>1</v>
      </c>
      <c r="F257" s="209" t="s">
        <v>488</v>
      </c>
      <c r="G257" s="206"/>
      <c r="H257" s="210">
        <v>1.9910000000000001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155</v>
      </c>
      <c r="AU257" s="216" t="s">
        <v>88</v>
      </c>
      <c r="AV257" s="13" t="s">
        <v>88</v>
      </c>
      <c r="AW257" s="13" t="s">
        <v>34</v>
      </c>
      <c r="AX257" s="13" t="s">
        <v>86</v>
      </c>
      <c r="AY257" s="216" t="s">
        <v>135</v>
      </c>
    </row>
    <row r="258" spans="1:65" s="2" customFormat="1" ht="49.15" customHeight="1">
      <c r="A258" s="35"/>
      <c r="B258" s="36"/>
      <c r="C258" s="192" t="s">
        <v>489</v>
      </c>
      <c r="D258" s="192" t="s">
        <v>137</v>
      </c>
      <c r="E258" s="193" t="s">
        <v>490</v>
      </c>
      <c r="F258" s="194" t="s">
        <v>491</v>
      </c>
      <c r="G258" s="195" t="s">
        <v>150</v>
      </c>
      <c r="H258" s="196">
        <v>1.9910000000000001</v>
      </c>
      <c r="I258" s="197"/>
      <c r="J258" s="198">
        <f>ROUND(I258*H258,2)</f>
        <v>0</v>
      </c>
      <c r="K258" s="194" t="s">
        <v>141</v>
      </c>
      <c r="L258" s="40"/>
      <c r="M258" s="199" t="s">
        <v>1</v>
      </c>
      <c r="N258" s="200" t="s">
        <v>44</v>
      </c>
      <c r="O258" s="7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3" t="s">
        <v>142</v>
      </c>
      <c r="AT258" s="203" t="s">
        <v>137</v>
      </c>
      <c r="AU258" s="203" t="s">
        <v>88</v>
      </c>
      <c r="AY258" s="18" t="s">
        <v>135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8" t="s">
        <v>86</v>
      </c>
      <c r="BK258" s="204">
        <f>ROUND(I258*H258,2)</f>
        <v>0</v>
      </c>
      <c r="BL258" s="18" t="s">
        <v>142</v>
      </c>
      <c r="BM258" s="203" t="s">
        <v>492</v>
      </c>
    </row>
    <row r="259" spans="1:65" s="15" customFormat="1">
      <c r="B259" s="228"/>
      <c r="C259" s="229"/>
      <c r="D259" s="207" t="s">
        <v>155</v>
      </c>
      <c r="E259" s="230" t="s">
        <v>1</v>
      </c>
      <c r="F259" s="231" t="s">
        <v>324</v>
      </c>
      <c r="G259" s="229"/>
      <c r="H259" s="230" t="s">
        <v>1</v>
      </c>
      <c r="I259" s="232"/>
      <c r="J259" s="229"/>
      <c r="K259" s="229"/>
      <c r="L259" s="233"/>
      <c r="M259" s="234"/>
      <c r="N259" s="235"/>
      <c r="O259" s="235"/>
      <c r="P259" s="235"/>
      <c r="Q259" s="235"/>
      <c r="R259" s="235"/>
      <c r="S259" s="235"/>
      <c r="T259" s="236"/>
      <c r="AT259" s="237" t="s">
        <v>155</v>
      </c>
      <c r="AU259" s="237" t="s">
        <v>88</v>
      </c>
      <c r="AV259" s="15" t="s">
        <v>86</v>
      </c>
      <c r="AW259" s="15" t="s">
        <v>34</v>
      </c>
      <c r="AX259" s="15" t="s">
        <v>79</v>
      </c>
      <c r="AY259" s="237" t="s">
        <v>135</v>
      </c>
    </row>
    <row r="260" spans="1:65" s="15" customFormat="1">
      <c r="B260" s="228"/>
      <c r="C260" s="229"/>
      <c r="D260" s="207" t="s">
        <v>155</v>
      </c>
      <c r="E260" s="230" t="s">
        <v>1</v>
      </c>
      <c r="F260" s="231" t="s">
        <v>325</v>
      </c>
      <c r="G260" s="229"/>
      <c r="H260" s="230" t="s">
        <v>1</v>
      </c>
      <c r="I260" s="232"/>
      <c r="J260" s="229"/>
      <c r="K260" s="229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155</v>
      </c>
      <c r="AU260" s="237" t="s">
        <v>88</v>
      </c>
      <c r="AV260" s="15" t="s">
        <v>86</v>
      </c>
      <c r="AW260" s="15" t="s">
        <v>34</v>
      </c>
      <c r="AX260" s="15" t="s">
        <v>79</v>
      </c>
      <c r="AY260" s="237" t="s">
        <v>135</v>
      </c>
    </row>
    <row r="261" spans="1:65" s="13" customFormat="1">
      <c r="B261" s="205"/>
      <c r="C261" s="206"/>
      <c r="D261" s="207" t="s">
        <v>155</v>
      </c>
      <c r="E261" s="208" t="s">
        <v>1</v>
      </c>
      <c r="F261" s="209" t="s">
        <v>488</v>
      </c>
      <c r="G261" s="206"/>
      <c r="H261" s="210">
        <v>1.9910000000000001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155</v>
      </c>
      <c r="AU261" s="216" t="s">
        <v>88</v>
      </c>
      <c r="AV261" s="13" t="s">
        <v>88</v>
      </c>
      <c r="AW261" s="13" t="s">
        <v>34</v>
      </c>
      <c r="AX261" s="13" t="s">
        <v>86</v>
      </c>
      <c r="AY261" s="216" t="s">
        <v>135</v>
      </c>
    </row>
    <row r="262" spans="1:65" s="2" customFormat="1" ht="37.9" customHeight="1">
      <c r="A262" s="35"/>
      <c r="B262" s="36"/>
      <c r="C262" s="192" t="s">
        <v>493</v>
      </c>
      <c r="D262" s="192" t="s">
        <v>137</v>
      </c>
      <c r="E262" s="193" t="s">
        <v>494</v>
      </c>
      <c r="F262" s="194" t="s">
        <v>495</v>
      </c>
      <c r="G262" s="195" t="s">
        <v>150</v>
      </c>
      <c r="H262" s="196">
        <v>1.9910000000000001</v>
      </c>
      <c r="I262" s="197"/>
      <c r="J262" s="198">
        <f>ROUND(I262*H262,2)</f>
        <v>0</v>
      </c>
      <c r="K262" s="194" t="s">
        <v>141</v>
      </c>
      <c r="L262" s="40"/>
      <c r="M262" s="199" t="s">
        <v>1</v>
      </c>
      <c r="N262" s="200" t="s">
        <v>44</v>
      </c>
      <c r="O262" s="7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3" t="s">
        <v>142</v>
      </c>
      <c r="AT262" s="203" t="s">
        <v>137</v>
      </c>
      <c r="AU262" s="203" t="s">
        <v>88</v>
      </c>
      <c r="AY262" s="18" t="s">
        <v>135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8" t="s">
        <v>86</v>
      </c>
      <c r="BK262" s="204">
        <f>ROUND(I262*H262,2)</f>
        <v>0</v>
      </c>
      <c r="BL262" s="18" t="s">
        <v>142</v>
      </c>
      <c r="BM262" s="203" t="s">
        <v>496</v>
      </c>
    </row>
    <row r="263" spans="1:65" s="15" customFormat="1">
      <c r="B263" s="228"/>
      <c r="C263" s="229"/>
      <c r="D263" s="207" t="s">
        <v>155</v>
      </c>
      <c r="E263" s="230" t="s">
        <v>1</v>
      </c>
      <c r="F263" s="231" t="s">
        <v>324</v>
      </c>
      <c r="G263" s="229"/>
      <c r="H263" s="230" t="s">
        <v>1</v>
      </c>
      <c r="I263" s="232"/>
      <c r="J263" s="229"/>
      <c r="K263" s="229"/>
      <c r="L263" s="233"/>
      <c r="M263" s="234"/>
      <c r="N263" s="235"/>
      <c r="O263" s="235"/>
      <c r="P263" s="235"/>
      <c r="Q263" s="235"/>
      <c r="R263" s="235"/>
      <c r="S263" s="235"/>
      <c r="T263" s="236"/>
      <c r="AT263" s="237" t="s">
        <v>155</v>
      </c>
      <c r="AU263" s="237" t="s">
        <v>88</v>
      </c>
      <c r="AV263" s="15" t="s">
        <v>86</v>
      </c>
      <c r="AW263" s="15" t="s">
        <v>34</v>
      </c>
      <c r="AX263" s="15" t="s">
        <v>79</v>
      </c>
      <c r="AY263" s="237" t="s">
        <v>135</v>
      </c>
    </row>
    <row r="264" spans="1:65" s="15" customFormat="1">
      <c r="B264" s="228"/>
      <c r="C264" s="229"/>
      <c r="D264" s="207" t="s">
        <v>155</v>
      </c>
      <c r="E264" s="230" t="s">
        <v>1</v>
      </c>
      <c r="F264" s="231" t="s">
        <v>325</v>
      </c>
      <c r="G264" s="229"/>
      <c r="H264" s="230" t="s">
        <v>1</v>
      </c>
      <c r="I264" s="232"/>
      <c r="J264" s="229"/>
      <c r="K264" s="229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155</v>
      </c>
      <c r="AU264" s="237" t="s">
        <v>88</v>
      </c>
      <c r="AV264" s="15" t="s">
        <v>86</v>
      </c>
      <c r="AW264" s="15" t="s">
        <v>34</v>
      </c>
      <c r="AX264" s="15" t="s">
        <v>79</v>
      </c>
      <c r="AY264" s="237" t="s">
        <v>135</v>
      </c>
    </row>
    <row r="265" spans="1:65" s="13" customFormat="1">
      <c r="B265" s="205"/>
      <c r="C265" s="206"/>
      <c r="D265" s="207" t="s">
        <v>155</v>
      </c>
      <c r="E265" s="208" t="s">
        <v>1</v>
      </c>
      <c r="F265" s="209" t="s">
        <v>488</v>
      </c>
      <c r="G265" s="206"/>
      <c r="H265" s="210">
        <v>1.9910000000000001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155</v>
      </c>
      <c r="AU265" s="216" t="s">
        <v>88</v>
      </c>
      <c r="AV265" s="13" t="s">
        <v>88</v>
      </c>
      <c r="AW265" s="13" t="s">
        <v>34</v>
      </c>
      <c r="AX265" s="13" t="s">
        <v>86</v>
      </c>
      <c r="AY265" s="216" t="s">
        <v>135</v>
      </c>
    </row>
    <row r="266" spans="1:65" s="2" customFormat="1" ht="24.2" customHeight="1">
      <c r="A266" s="35"/>
      <c r="B266" s="36"/>
      <c r="C266" s="192" t="s">
        <v>497</v>
      </c>
      <c r="D266" s="192" t="s">
        <v>137</v>
      </c>
      <c r="E266" s="193" t="s">
        <v>498</v>
      </c>
      <c r="F266" s="194" t="s">
        <v>499</v>
      </c>
      <c r="G266" s="195" t="s">
        <v>150</v>
      </c>
      <c r="H266" s="196">
        <v>1.9910000000000001</v>
      </c>
      <c r="I266" s="197"/>
      <c r="J266" s="198">
        <f>ROUND(I266*H266,2)</f>
        <v>0</v>
      </c>
      <c r="K266" s="194" t="s">
        <v>141</v>
      </c>
      <c r="L266" s="40"/>
      <c r="M266" s="199" t="s">
        <v>1</v>
      </c>
      <c r="N266" s="200" t="s">
        <v>44</v>
      </c>
      <c r="O266" s="7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3" t="s">
        <v>142</v>
      </c>
      <c r="AT266" s="203" t="s">
        <v>137</v>
      </c>
      <c r="AU266" s="203" t="s">
        <v>88</v>
      </c>
      <c r="AY266" s="18" t="s">
        <v>135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8" t="s">
        <v>86</v>
      </c>
      <c r="BK266" s="204">
        <f>ROUND(I266*H266,2)</f>
        <v>0</v>
      </c>
      <c r="BL266" s="18" t="s">
        <v>142</v>
      </c>
      <c r="BM266" s="203" t="s">
        <v>500</v>
      </c>
    </row>
    <row r="267" spans="1:65" s="15" customFormat="1">
      <c r="B267" s="228"/>
      <c r="C267" s="229"/>
      <c r="D267" s="207" t="s">
        <v>155</v>
      </c>
      <c r="E267" s="230" t="s">
        <v>1</v>
      </c>
      <c r="F267" s="231" t="s">
        <v>324</v>
      </c>
      <c r="G267" s="229"/>
      <c r="H267" s="230" t="s">
        <v>1</v>
      </c>
      <c r="I267" s="232"/>
      <c r="J267" s="229"/>
      <c r="K267" s="229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155</v>
      </c>
      <c r="AU267" s="237" t="s">
        <v>88</v>
      </c>
      <c r="AV267" s="15" t="s">
        <v>86</v>
      </c>
      <c r="AW267" s="15" t="s">
        <v>34</v>
      </c>
      <c r="AX267" s="15" t="s">
        <v>79</v>
      </c>
      <c r="AY267" s="237" t="s">
        <v>135</v>
      </c>
    </row>
    <row r="268" spans="1:65" s="15" customFormat="1">
      <c r="B268" s="228"/>
      <c r="C268" s="229"/>
      <c r="D268" s="207" t="s">
        <v>155</v>
      </c>
      <c r="E268" s="230" t="s">
        <v>1</v>
      </c>
      <c r="F268" s="231" t="s">
        <v>325</v>
      </c>
      <c r="G268" s="229"/>
      <c r="H268" s="230" t="s">
        <v>1</v>
      </c>
      <c r="I268" s="232"/>
      <c r="J268" s="229"/>
      <c r="K268" s="229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155</v>
      </c>
      <c r="AU268" s="237" t="s">
        <v>88</v>
      </c>
      <c r="AV268" s="15" t="s">
        <v>86</v>
      </c>
      <c r="AW268" s="15" t="s">
        <v>34</v>
      </c>
      <c r="AX268" s="15" t="s">
        <v>79</v>
      </c>
      <c r="AY268" s="237" t="s">
        <v>135</v>
      </c>
    </row>
    <row r="269" spans="1:65" s="13" customFormat="1">
      <c r="B269" s="205"/>
      <c r="C269" s="206"/>
      <c r="D269" s="207" t="s">
        <v>155</v>
      </c>
      <c r="E269" s="208" t="s">
        <v>1</v>
      </c>
      <c r="F269" s="209" t="s">
        <v>488</v>
      </c>
      <c r="G269" s="206"/>
      <c r="H269" s="210">
        <v>1.9910000000000001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155</v>
      </c>
      <c r="AU269" s="216" t="s">
        <v>88</v>
      </c>
      <c r="AV269" s="13" t="s">
        <v>88</v>
      </c>
      <c r="AW269" s="13" t="s">
        <v>34</v>
      </c>
      <c r="AX269" s="13" t="s">
        <v>86</v>
      </c>
      <c r="AY269" s="216" t="s">
        <v>135</v>
      </c>
    </row>
    <row r="270" spans="1:65" s="2" customFormat="1" ht="24.2" customHeight="1">
      <c r="A270" s="35"/>
      <c r="B270" s="36"/>
      <c r="C270" s="192" t="s">
        <v>501</v>
      </c>
      <c r="D270" s="192" t="s">
        <v>137</v>
      </c>
      <c r="E270" s="193" t="s">
        <v>502</v>
      </c>
      <c r="F270" s="194" t="s">
        <v>503</v>
      </c>
      <c r="G270" s="195" t="s">
        <v>150</v>
      </c>
      <c r="H270" s="196">
        <v>2.7149999999999999</v>
      </c>
      <c r="I270" s="197"/>
      <c r="J270" s="198">
        <f>ROUND(I270*H270,2)</f>
        <v>0</v>
      </c>
      <c r="K270" s="194" t="s">
        <v>141</v>
      </c>
      <c r="L270" s="40"/>
      <c r="M270" s="199" t="s">
        <v>1</v>
      </c>
      <c r="N270" s="200" t="s">
        <v>44</v>
      </c>
      <c r="O270" s="72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3" t="s">
        <v>142</v>
      </c>
      <c r="AT270" s="203" t="s">
        <v>137</v>
      </c>
      <c r="AU270" s="203" t="s">
        <v>88</v>
      </c>
      <c r="AY270" s="18" t="s">
        <v>135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8" t="s">
        <v>86</v>
      </c>
      <c r="BK270" s="204">
        <f>ROUND(I270*H270,2)</f>
        <v>0</v>
      </c>
      <c r="BL270" s="18" t="s">
        <v>142</v>
      </c>
      <c r="BM270" s="203" t="s">
        <v>504</v>
      </c>
    </row>
    <row r="271" spans="1:65" s="15" customFormat="1">
      <c r="B271" s="228"/>
      <c r="C271" s="229"/>
      <c r="D271" s="207" t="s">
        <v>155</v>
      </c>
      <c r="E271" s="230" t="s">
        <v>1</v>
      </c>
      <c r="F271" s="231" t="s">
        <v>324</v>
      </c>
      <c r="G271" s="229"/>
      <c r="H271" s="230" t="s">
        <v>1</v>
      </c>
      <c r="I271" s="232"/>
      <c r="J271" s="229"/>
      <c r="K271" s="229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155</v>
      </c>
      <c r="AU271" s="237" t="s">
        <v>88</v>
      </c>
      <c r="AV271" s="15" t="s">
        <v>86</v>
      </c>
      <c r="AW271" s="15" t="s">
        <v>34</v>
      </c>
      <c r="AX271" s="15" t="s">
        <v>79</v>
      </c>
      <c r="AY271" s="237" t="s">
        <v>135</v>
      </c>
    </row>
    <row r="272" spans="1:65" s="15" customFormat="1">
      <c r="B272" s="228"/>
      <c r="C272" s="229"/>
      <c r="D272" s="207" t="s">
        <v>155</v>
      </c>
      <c r="E272" s="230" t="s">
        <v>1</v>
      </c>
      <c r="F272" s="231" t="s">
        <v>325</v>
      </c>
      <c r="G272" s="229"/>
      <c r="H272" s="230" t="s">
        <v>1</v>
      </c>
      <c r="I272" s="232"/>
      <c r="J272" s="229"/>
      <c r="K272" s="229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155</v>
      </c>
      <c r="AU272" s="237" t="s">
        <v>88</v>
      </c>
      <c r="AV272" s="15" t="s">
        <v>86</v>
      </c>
      <c r="AW272" s="15" t="s">
        <v>34</v>
      </c>
      <c r="AX272" s="15" t="s">
        <v>79</v>
      </c>
      <c r="AY272" s="237" t="s">
        <v>135</v>
      </c>
    </row>
    <row r="273" spans="1:65" s="13" customFormat="1">
      <c r="B273" s="205"/>
      <c r="C273" s="206"/>
      <c r="D273" s="207" t="s">
        <v>155</v>
      </c>
      <c r="E273" s="208" t="s">
        <v>1</v>
      </c>
      <c r="F273" s="209" t="s">
        <v>505</v>
      </c>
      <c r="G273" s="206"/>
      <c r="H273" s="210">
        <v>2.7149999999999999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155</v>
      </c>
      <c r="AU273" s="216" t="s">
        <v>88</v>
      </c>
      <c r="AV273" s="13" t="s">
        <v>88</v>
      </c>
      <c r="AW273" s="13" t="s">
        <v>34</v>
      </c>
      <c r="AX273" s="13" t="s">
        <v>86</v>
      </c>
      <c r="AY273" s="216" t="s">
        <v>135</v>
      </c>
    </row>
    <row r="274" spans="1:65" s="2" customFormat="1" ht="44.25" customHeight="1">
      <c r="A274" s="35"/>
      <c r="B274" s="36"/>
      <c r="C274" s="192" t="s">
        <v>506</v>
      </c>
      <c r="D274" s="192" t="s">
        <v>137</v>
      </c>
      <c r="E274" s="193" t="s">
        <v>507</v>
      </c>
      <c r="F274" s="194" t="s">
        <v>508</v>
      </c>
      <c r="G274" s="195" t="s">
        <v>150</v>
      </c>
      <c r="H274" s="196">
        <v>2.7149999999999999</v>
      </c>
      <c r="I274" s="197"/>
      <c r="J274" s="198">
        <f>ROUND(I274*H274,2)</f>
        <v>0</v>
      </c>
      <c r="K274" s="194" t="s">
        <v>141</v>
      </c>
      <c r="L274" s="40"/>
      <c r="M274" s="199" t="s">
        <v>1</v>
      </c>
      <c r="N274" s="200" t="s">
        <v>44</v>
      </c>
      <c r="O274" s="72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3" t="s">
        <v>142</v>
      </c>
      <c r="AT274" s="203" t="s">
        <v>137</v>
      </c>
      <c r="AU274" s="203" t="s">
        <v>88</v>
      </c>
      <c r="AY274" s="18" t="s">
        <v>135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8" t="s">
        <v>86</v>
      </c>
      <c r="BK274" s="204">
        <f>ROUND(I274*H274,2)</f>
        <v>0</v>
      </c>
      <c r="BL274" s="18" t="s">
        <v>142</v>
      </c>
      <c r="BM274" s="203" t="s">
        <v>509</v>
      </c>
    </row>
    <row r="275" spans="1:65" s="15" customFormat="1">
      <c r="B275" s="228"/>
      <c r="C275" s="229"/>
      <c r="D275" s="207" t="s">
        <v>155</v>
      </c>
      <c r="E275" s="230" t="s">
        <v>1</v>
      </c>
      <c r="F275" s="231" t="s">
        <v>324</v>
      </c>
      <c r="G275" s="229"/>
      <c r="H275" s="230" t="s">
        <v>1</v>
      </c>
      <c r="I275" s="232"/>
      <c r="J275" s="229"/>
      <c r="K275" s="229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155</v>
      </c>
      <c r="AU275" s="237" t="s">
        <v>88</v>
      </c>
      <c r="AV275" s="15" t="s">
        <v>86</v>
      </c>
      <c r="AW275" s="15" t="s">
        <v>34</v>
      </c>
      <c r="AX275" s="15" t="s">
        <v>79</v>
      </c>
      <c r="AY275" s="237" t="s">
        <v>135</v>
      </c>
    </row>
    <row r="276" spans="1:65" s="15" customFormat="1">
      <c r="B276" s="228"/>
      <c r="C276" s="229"/>
      <c r="D276" s="207" t="s">
        <v>155</v>
      </c>
      <c r="E276" s="230" t="s">
        <v>1</v>
      </c>
      <c r="F276" s="231" t="s">
        <v>325</v>
      </c>
      <c r="G276" s="229"/>
      <c r="H276" s="230" t="s">
        <v>1</v>
      </c>
      <c r="I276" s="232"/>
      <c r="J276" s="229"/>
      <c r="K276" s="229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155</v>
      </c>
      <c r="AU276" s="237" t="s">
        <v>88</v>
      </c>
      <c r="AV276" s="15" t="s">
        <v>86</v>
      </c>
      <c r="AW276" s="15" t="s">
        <v>34</v>
      </c>
      <c r="AX276" s="15" t="s">
        <v>79</v>
      </c>
      <c r="AY276" s="237" t="s">
        <v>135</v>
      </c>
    </row>
    <row r="277" spans="1:65" s="13" customFormat="1">
      <c r="B277" s="205"/>
      <c r="C277" s="206"/>
      <c r="D277" s="207" t="s">
        <v>155</v>
      </c>
      <c r="E277" s="208" t="s">
        <v>1</v>
      </c>
      <c r="F277" s="209" t="s">
        <v>505</v>
      </c>
      <c r="G277" s="206"/>
      <c r="H277" s="210">
        <v>2.7149999999999999</v>
      </c>
      <c r="I277" s="211"/>
      <c r="J277" s="206"/>
      <c r="K277" s="206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155</v>
      </c>
      <c r="AU277" s="216" t="s">
        <v>88</v>
      </c>
      <c r="AV277" s="13" t="s">
        <v>88</v>
      </c>
      <c r="AW277" s="13" t="s">
        <v>34</v>
      </c>
      <c r="AX277" s="13" t="s">
        <v>86</v>
      </c>
      <c r="AY277" s="216" t="s">
        <v>135</v>
      </c>
    </row>
    <row r="278" spans="1:65" s="2" customFormat="1" ht="24.2" customHeight="1">
      <c r="A278" s="35"/>
      <c r="B278" s="36"/>
      <c r="C278" s="192" t="s">
        <v>510</v>
      </c>
      <c r="D278" s="192" t="s">
        <v>137</v>
      </c>
      <c r="E278" s="193" t="s">
        <v>511</v>
      </c>
      <c r="F278" s="194" t="s">
        <v>512</v>
      </c>
      <c r="G278" s="195" t="s">
        <v>150</v>
      </c>
      <c r="H278" s="196">
        <v>4.4660000000000002</v>
      </c>
      <c r="I278" s="197"/>
      <c r="J278" s="198">
        <f>ROUND(I278*H278,2)</f>
        <v>0</v>
      </c>
      <c r="K278" s="194" t="s">
        <v>141</v>
      </c>
      <c r="L278" s="40"/>
      <c r="M278" s="199" t="s">
        <v>1</v>
      </c>
      <c r="N278" s="200" t="s">
        <v>44</v>
      </c>
      <c r="O278" s="72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3" t="s">
        <v>142</v>
      </c>
      <c r="AT278" s="203" t="s">
        <v>137</v>
      </c>
      <c r="AU278" s="203" t="s">
        <v>88</v>
      </c>
      <c r="AY278" s="18" t="s">
        <v>135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8" t="s">
        <v>86</v>
      </c>
      <c r="BK278" s="204">
        <f>ROUND(I278*H278,2)</f>
        <v>0</v>
      </c>
      <c r="BL278" s="18" t="s">
        <v>142</v>
      </c>
      <c r="BM278" s="203" t="s">
        <v>513</v>
      </c>
    </row>
    <row r="279" spans="1:65" s="15" customFormat="1">
      <c r="B279" s="228"/>
      <c r="C279" s="229"/>
      <c r="D279" s="207" t="s">
        <v>155</v>
      </c>
      <c r="E279" s="230" t="s">
        <v>1</v>
      </c>
      <c r="F279" s="231" t="s">
        <v>325</v>
      </c>
      <c r="G279" s="229"/>
      <c r="H279" s="230" t="s">
        <v>1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155</v>
      </c>
      <c r="AU279" s="237" t="s">
        <v>88</v>
      </c>
      <c r="AV279" s="15" t="s">
        <v>86</v>
      </c>
      <c r="AW279" s="15" t="s">
        <v>34</v>
      </c>
      <c r="AX279" s="15" t="s">
        <v>79</v>
      </c>
      <c r="AY279" s="237" t="s">
        <v>135</v>
      </c>
    </row>
    <row r="280" spans="1:65" s="13" customFormat="1">
      <c r="B280" s="205"/>
      <c r="C280" s="206"/>
      <c r="D280" s="207" t="s">
        <v>155</v>
      </c>
      <c r="E280" s="208" t="s">
        <v>1</v>
      </c>
      <c r="F280" s="209" t="s">
        <v>514</v>
      </c>
      <c r="G280" s="206"/>
      <c r="H280" s="210">
        <v>4.4660000000000002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155</v>
      </c>
      <c r="AU280" s="216" t="s">
        <v>88</v>
      </c>
      <c r="AV280" s="13" t="s">
        <v>88</v>
      </c>
      <c r="AW280" s="13" t="s">
        <v>34</v>
      </c>
      <c r="AX280" s="13" t="s">
        <v>86</v>
      </c>
      <c r="AY280" s="216" t="s">
        <v>135</v>
      </c>
    </row>
    <row r="281" spans="1:65" s="12" customFormat="1" ht="22.9" customHeight="1">
      <c r="B281" s="176"/>
      <c r="C281" s="177"/>
      <c r="D281" s="178" t="s">
        <v>78</v>
      </c>
      <c r="E281" s="190" t="s">
        <v>175</v>
      </c>
      <c r="F281" s="190" t="s">
        <v>209</v>
      </c>
      <c r="G281" s="177"/>
      <c r="H281" s="177"/>
      <c r="I281" s="180"/>
      <c r="J281" s="191">
        <f>BK281</f>
        <v>0</v>
      </c>
      <c r="K281" s="177"/>
      <c r="L281" s="182"/>
      <c r="M281" s="183"/>
      <c r="N281" s="184"/>
      <c r="O281" s="184"/>
      <c r="P281" s="185">
        <f>SUM(P282:P305)</f>
        <v>0</v>
      </c>
      <c r="Q281" s="184"/>
      <c r="R281" s="185">
        <f>SUM(R282:R305)</f>
        <v>4.2052291599999991</v>
      </c>
      <c r="S281" s="184"/>
      <c r="T281" s="186">
        <f>SUM(T282:T305)</f>
        <v>0</v>
      </c>
      <c r="AR281" s="187" t="s">
        <v>86</v>
      </c>
      <c r="AT281" s="188" t="s">
        <v>78</v>
      </c>
      <c r="AU281" s="188" t="s">
        <v>86</v>
      </c>
      <c r="AY281" s="187" t="s">
        <v>135</v>
      </c>
      <c r="BK281" s="189">
        <f>SUM(BK282:BK305)</f>
        <v>0</v>
      </c>
    </row>
    <row r="282" spans="1:65" s="2" customFormat="1" ht="37.9" customHeight="1">
      <c r="A282" s="35"/>
      <c r="B282" s="36"/>
      <c r="C282" s="192" t="s">
        <v>515</v>
      </c>
      <c r="D282" s="192" t="s">
        <v>137</v>
      </c>
      <c r="E282" s="193" t="s">
        <v>516</v>
      </c>
      <c r="F282" s="194" t="s">
        <v>517</v>
      </c>
      <c r="G282" s="195" t="s">
        <v>199</v>
      </c>
      <c r="H282" s="196">
        <v>52.6</v>
      </c>
      <c r="I282" s="197"/>
      <c r="J282" s="198">
        <f>ROUND(I282*H282,2)</f>
        <v>0</v>
      </c>
      <c r="K282" s="194" t="s">
        <v>141</v>
      </c>
      <c r="L282" s="40"/>
      <c r="M282" s="199" t="s">
        <v>1</v>
      </c>
      <c r="N282" s="200" t="s">
        <v>44</v>
      </c>
      <c r="O282" s="72"/>
      <c r="P282" s="201">
        <f>O282*H282</f>
        <v>0</v>
      </c>
      <c r="Q282" s="201">
        <v>1.2999999999999999E-5</v>
      </c>
      <c r="R282" s="201">
        <f>Q282*H282</f>
        <v>6.8379999999999992E-4</v>
      </c>
      <c r="S282" s="201">
        <v>0</v>
      </c>
      <c r="T282" s="20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3" t="s">
        <v>142</v>
      </c>
      <c r="AT282" s="203" t="s">
        <v>137</v>
      </c>
      <c r="AU282" s="203" t="s">
        <v>88</v>
      </c>
      <c r="AY282" s="18" t="s">
        <v>135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8" t="s">
        <v>86</v>
      </c>
      <c r="BK282" s="204">
        <f>ROUND(I282*H282,2)</f>
        <v>0</v>
      </c>
      <c r="BL282" s="18" t="s">
        <v>142</v>
      </c>
      <c r="BM282" s="203" t="s">
        <v>518</v>
      </c>
    </row>
    <row r="283" spans="1:65" s="2" customFormat="1" ht="21.75" customHeight="1">
      <c r="A283" s="35"/>
      <c r="B283" s="36"/>
      <c r="C283" s="238" t="s">
        <v>519</v>
      </c>
      <c r="D283" s="238" t="s">
        <v>214</v>
      </c>
      <c r="E283" s="239" t="s">
        <v>520</v>
      </c>
      <c r="F283" s="240" t="s">
        <v>521</v>
      </c>
      <c r="G283" s="241" t="s">
        <v>199</v>
      </c>
      <c r="H283" s="242">
        <v>54.177999999999997</v>
      </c>
      <c r="I283" s="243"/>
      <c r="J283" s="244">
        <f>ROUND(I283*H283,2)</f>
        <v>0</v>
      </c>
      <c r="K283" s="240" t="s">
        <v>141</v>
      </c>
      <c r="L283" s="245"/>
      <c r="M283" s="246" t="s">
        <v>1</v>
      </c>
      <c r="N283" s="247" t="s">
        <v>44</v>
      </c>
      <c r="O283" s="72"/>
      <c r="P283" s="201">
        <f>O283*H283</f>
        <v>0</v>
      </c>
      <c r="Q283" s="201">
        <v>6.7299999999999999E-3</v>
      </c>
      <c r="R283" s="201">
        <f>Q283*H283</f>
        <v>0.36461793999999997</v>
      </c>
      <c r="S283" s="201">
        <v>0</v>
      </c>
      <c r="T283" s="20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3" t="s">
        <v>175</v>
      </c>
      <c r="AT283" s="203" t="s">
        <v>214</v>
      </c>
      <c r="AU283" s="203" t="s">
        <v>88</v>
      </c>
      <c r="AY283" s="18" t="s">
        <v>135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8" t="s">
        <v>86</v>
      </c>
      <c r="BK283" s="204">
        <f>ROUND(I283*H283,2)</f>
        <v>0</v>
      </c>
      <c r="BL283" s="18" t="s">
        <v>142</v>
      </c>
      <c r="BM283" s="203" t="s">
        <v>522</v>
      </c>
    </row>
    <row r="284" spans="1:65" s="13" customFormat="1">
      <c r="B284" s="205"/>
      <c r="C284" s="206"/>
      <c r="D284" s="207" t="s">
        <v>155</v>
      </c>
      <c r="E284" s="206"/>
      <c r="F284" s="209" t="s">
        <v>523</v>
      </c>
      <c r="G284" s="206"/>
      <c r="H284" s="210">
        <v>54.177999999999997</v>
      </c>
      <c r="I284" s="211"/>
      <c r="J284" s="206"/>
      <c r="K284" s="206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155</v>
      </c>
      <c r="AU284" s="216" t="s">
        <v>88</v>
      </c>
      <c r="AV284" s="13" t="s">
        <v>88</v>
      </c>
      <c r="AW284" s="13" t="s">
        <v>4</v>
      </c>
      <c r="AX284" s="13" t="s">
        <v>86</v>
      </c>
      <c r="AY284" s="216" t="s">
        <v>135</v>
      </c>
    </row>
    <row r="285" spans="1:65" s="2" customFormat="1" ht="24.2" customHeight="1">
      <c r="A285" s="35"/>
      <c r="B285" s="36"/>
      <c r="C285" s="192" t="s">
        <v>524</v>
      </c>
      <c r="D285" s="192" t="s">
        <v>137</v>
      </c>
      <c r="E285" s="193" t="s">
        <v>525</v>
      </c>
      <c r="F285" s="194" t="s">
        <v>526</v>
      </c>
      <c r="G285" s="195" t="s">
        <v>527</v>
      </c>
      <c r="H285" s="196">
        <v>5</v>
      </c>
      <c r="I285" s="197"/>
      <c r="J285" s="198">
        <f>ROUND(I285*H285,2)</f>
        <v>0</v>
      </c>
      <c r="K285" s="194" t="s">
        <v>141</v>
      </c>
      <c r="L285" s="40"/>
      <c r="M285" s="199" t="s">
        <v>1</v>
      </c>
      <c r="N285" s="200" t="s">
        <v>44</v>
      </c>
      <c r="O285" s="72"/>
      <c r="P285" s="201">
        <f>O285*H285</f>
        <v>0</v>
      </c>
      <c r="Q285" s="201">
        <v>1.7819999999999999E-4</v>
      </c>
      <c r="R285" s="201">
        <f>Q285*H285</f>
        <v>8.9099999999999997E-4</v>
      </c>
      <c r="S285" s="201">
        <v>0</v>
      </c>
      <c r="T285" s="20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3" t="s">
        <v>142</v>
      </c>
      <c r="AT285" s="203" t="s">
        <v>137</v>
      </c>
      <c r="AU285" s="203" t="s">
        <v>88</v>
      </c>
      <c r="AY285" s="18" t="s">
        <v>135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8" t="s">
        <v>86</v>
      </c>
      <c r="BK285" s="204">
        <f>ROUND(I285*H285,2)</f>
        <v>0</v>
      </c>
      <c r="BL285" s="18" t="s">
        <v>142</v>
      </c>
      <c r="BM285" s="203" t="s">
        <v>528</v>
      </c>
    </row>
    <row r="286" spans="1:65" s="2" customFormat="1" ht="24.2" customHeight="1">
      <c r="A286" s="35"/>
      <c r="B286" s="36"/>
      <c r="C286" s="192" t="s">
        <v>529</v>
      </c>
      <c r="D286" s="192" t="s">
        <v>137</v>
      </c>
      <c r="E286" s="193" t="s">
        <v>530</v>
      </c>
      <c r="F286" s="194" t="s">
        <v>531</v>
      </c>
      <c r="G286" s="195" t="s">
        <v>140</v>
      </c>
      <c r="H286" s="196">
        <v>1</v>
      </c>
      <c r="I286" s="197"/>
      <c r="J286" s="198">
        <f>ROUND(I286*H286,2)</f>
        <v>0</v>
      </c>
      <c r="K286" s="194" t="s">
        <v>141</v>
      </c>
      <c r="L286" s="40"/>
      <c r="M286" s="199" t="s">
        <v>1</v>
      </c>
      <c r="N286" s="200" t="s">
        <v>44</v>
      </c>
      <c r="O286" s="72"/>
      <c r="P286" s="201">
        <f>O286*H286</f>
        <v>0</v>
      </c>
      <c r="Q286" s="201">
        <v>1.0186000000000001E-2</v>
      </c>
      <c r="R286" s="201">
        <f>Q286*H286</f>
        <v>1.0186000000000001E-2</v>
      </c>
      <c r="S286" s="201">
        <v>0</v>
      </c>
      <c r="T286" s="20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3" t="s">
        <v>142</v>
      </c>
      <c r="AT286" s="203" t="s">
        <v>137</v>
      </c>
      <c r="AU286" s="203" t="s">
        <v>88</v>
      </c>
      <c r="AY286" s="18" t="s">
        <v>135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8" t="s">
        <v>86</v>
      </c>
      <c r="BK286" s="204">
        <f>ROUND(I286*H286,2)</f>
        <v>0</v>
      </c>
      <c r="BL286" s="18" t="s">
        <v>142</v>
      </c>
      <c r="BM286" s="203" t="s">
        <v>532</v>
      </c>
    </row>
    <row r="287" spans="1:65" s="13" customFormat="1">
      <c r="B287" s="205"/>
      <c r="C287" s="206"/>
      <c r="D287" s="207" t="s">
        <v>155</v>
      </c>
      <c r="E287" s="208" t="s">
        <v>1</v>
      </c>
      <c r="F287" s="209" t="s">
        <v>86</v>
      </c>
      <c r="G287" s="206"/>
      <c r="H287" s="210">
        <v>1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155</v>
      </c>
      <c r="AU287" s="216" t="s">
        <v>88</v>
      </c>
      <c r="AV287" s="13" t="s">
        <v>88</v>
      </c>
      <c r="AW287" s="13" t="s">
        <v>34</v>
      </c>
      <c r="AX287" s="13" t="s">
        <v>86</v>
      </c>
      <c r="AY287" s="216" t="s">
        <v>135</v>
      </c>
    </row>
    <row r="288" spans="1:65" s="2" customFormat="1" ht="24.2" customHeight="1">
      <c r="A288" s="35"/>
      <c r="B288" s="36"/>
      <c r="C288" s="238" t="s">
        <v>533</v>
      </c>
      <c r="D288" s="238" t="s">
        <v>214</v>
      </c>
      <c r="E288" s="239" t="s">
        <v>534</v>
      </c>
      <c r="F288" s="240" t="s">
        <v>535</v>
      </c>
      <c r="G288" s="241" t="s">
        <v>140</v>
      </c>
      <c r="H288" s="242">
        <v>1</v>
      </c>
      <c r="I288" s="243"/>
      <c r="J288" s="244">
        <f>ROUND(I288*H288,2)</f>
        <v>0</v>
      </c>
      <c r="K288" s="240" t="s">
        <v>141</v>
      </c>
      <c r="L288" s="245"/>
      <c r="M288" s="246" t="s">
        <v>1</v>
      </c>
      <c r="N288" s="247" t="s">
        <v>44</v>
      </c>
      <c r="O288" s="72"/>
      <c r="P288" s="201">
        <f>O288*H288</f>
        <v>0</v>
      </c>
      <c r="Q288" s="201">
        <v>1.0129999999999999</v>
      </c>
      <c r="R288" s="201">
        <f>Q288*H288</f>
        <v>1.0129999999999999</v>
      </c>
      <c r="S288" s="201">
        <v>0</v>
      </c>
      <c r="T288" s="202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3" t="s">
        <v>175</v>
      </c>
      <c r="AT288" s="203" t="s">
        <v>214</v>
      </c>
      <c r="AU288" s="203" t="s">
        <v>88</v>
      </c>
      <c r="AY288" s="18" t="s">
        <v>135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8" t="s">
        <v>86</v>
      </c>
      <c r="BK288" s="204">
        <f>ROUND(I288*H288,2)</f>
        <v>0</v>
      </c>
      <c r="BL288" s="18" t="s">
        <v>142</v>
      </c>
      <c r="BM288" s="203" t="s">
        <v>536</v>
      </c>
    </row>
    <row r="289" spans="1:65" s="2" customFormat="1" ht="24.2" customHeight="1">
      <c r="A289" s="35"/>
      <c r="B289" s="36"/>
      <c r="C289" s="192" t="s">
        <v>537</v>
      </c>
      <c r="D289" s="192" t="s">
        <v>137</v>
      </c>
      <c r="E289" s="193" t="s">
        <v>538</v>
      </c>
      <c r="F289" s="194" t="s">
        <v>539</v>
      </c>
      <c r="G289" s="195" t="s">
        <v>140</v>
      </c>
      <c r="H289" s="196">
        <v>1</v>
      </c>
      <c r="I289" s="197"/>
      <c r="J289" s="198">
        <f>ROUND(I289*H289,2)</f>
        <v>0</v>
      </c>
      <c r="K289" s="194" t="s">
        <v>141</v>
      </c>
      <c r="L289" s="40"/>
      <c r="M289" s="199" t="s">
        <v>1</v>
      </c>
      <c r="N289" s="200" t="s">
        <v>44</v>
      </c>
      <c r="O289" s="72"/>
      <c r="P289" s="201">
        <f>O289*H289</f>
        <v>0</v>
      </c>
      <c r="Q289" s="201">
        <v>2.8538000000000001E-2</v>
      </c>
      <c r="R289" s="201">
        <f>Q289*H289</f>
        <v>2.8538000000000001E-2</v>
      </c>
      <c r="S289" s="201">
        <v>0</v>
      </c>
      <c r="T289" s="202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3" t="s">
        <v>142</v>
      </c>
      <c r="AT289" s="203" t="s">
        <v>137</v>
      </c>
      <c r="AU289" s="203" t="s">
        <v>88</v>
      </c>
      <c r="AY289" s="18" t="s">
        <v>135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8" t="s">
        <v>86</v>
      </c>
      <c r="BK289" s="204">
        <f>ROUND(I289*H289,2)</f>
        <v>0</v>
      </c>
      <c r="BL289" s="18" t="s">
        <v>142</v>
      </c>
      <c r="BM289" s="203" t="s">
        <v>540</v>
      </c>
    </row>
    <row r="290" spans="1:65" s="13" customFormat="1">
      <c r="B290" s="205"/>
      <c r="C290" s="206"/>
      <c r="D290" s="207" t="s">
        <v>155</v>
      </c>
      <c r="E290" s="208" t="s">
        <v>1</v>
      </c>
      <c r="F290" s="209" t="s">
        <v>86</v>
      </c>
      <c r="G290" s="206"/>
      <c r="H290" s="210">
        <v>1</v>
      </c>
      <c r="I290" s="211"/>
      <c r="J290" s="206"/>
      <c r="K290" s="206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155</v>
      </c>
      <c r="AU290" s="216" t="s">
        <v>88</v>
      </c>
      <c r="AV290" s="13" t="s">
        <v>88</v>
      </c>
      <c r="AW290" s="13" t="s">
        <v>34</v>
      </c>
      <c r="AX290" s="13" t="s">
        <v>86</v>
      </c>
      <c r="AY290" s="216" t="s">
        <v>135</v>
      </c>
    </row>
    <row r="291" spans="1:65" s="2" customFormat="1" ht="21.75" customHeight="1">
      <c r="A291" s="35"/>
      <c r="B291" s="36"/>
      <c r="C291" s="238" t="s">
        <v>541</v>
      </c>
      <c r="D291" s="238" t="s">
        <v>214</v>
      </c>
      <c r="E291" s="239" t="s">
        <v>542</v>
      </c>
      <c r="F291" s="240" t="s">
        <v>543</v>
      </c>
      <c r="G291" s="241" t="s">
        <v>140</v>
      </c>
      <c r="H291" s="242">
        <v>1</v>
      </c>
      <c r="I291" s="243"/>
      <c r="J291" s="244">
        <f>ROUND(I291*H291,2)</f>
        <v>0</v>
      </c>
      <c r="K291" s="240" t="s">
        <v>141</v>
      </c>
      <c r="L291" s="245"/>
      <c r="M291" s="246" t="s">
        <v>1</v>
      </c>
      <c r="N291" s="247" t="s">
        <v>44</v>
      </c>
      <c r="O291" s="72"/>
      <c r="P291" s="201">
        <f>O291*H291</f>
        <v>0</v>
      </c>
      <c r="Q291" s="201">
        <v>1.6</v>
      </c>
      <c r="R291" s="201">
        <f>Q291*H291</f>
        <v>1.6</v>
      </c>
      <c r="S291" s="201">
        <v>0</v>
      </c>
      <c r="T291" s="202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3" t="s">
        <v>175</v>
      </c>
      <c r="AT291" s="203" t="s">
        <v>214</v>
      </c>
      <c r="AU291" s="203" t="s">
        <v>88</v>
      </c>
      <c r="AY291" s="18" t="s">
        <v>135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8" t="s">
        <v>86</v>
      </c>
      <c r="BK291" s="204">
        <f>ROUND(I291*H291,2)</f>
        <v>0</v>
      </c>
      <c r="BL291" s="18" t="s">
        <v>142</v>
      </c>
      <c r="BM291" s="203" t="s">
        <v>544</v>
      </c>
    </row>
    <row r="292" spans="1:65" s="2" customFormat="1" ht="24.2" customHeight="1">
      <c r="A292" s="35"/>
      <c r="B292" s="36"/>
      <c r="C292" s="238" t="s">
        <v>545</v>
      </c>
      <c r="D292" s="238" t="s">
        <v>214</v>
      </c>
      <c r="E292" s="239" t="s">
        <v>546</v>
      </c>
      <c r="F292" s="240" t="s">
        <v>547</v>
      </c>
      <c r="G292" s="241" t="s">
        <v>140</v>
      </c>
      <c r="H292" s="242">
        <v>2</v>
      </c>
      <c r="I292" s="243"/>
      <c r="J292" s="244">
        <f>ROUND(I292*H292,2)</f>
        <v>0</v>
      </c>
      <c r="K292" s="240" t="s">
        <v>141</v>
      </c>
      <c r="L292" s="245"/>
      <c r="M292" s="246" t="s">
        <v>1</v>
      </c>
      <c r="N292" s="247" t="s">
        <v>44</v>
      </c>
      <c r="O292" s="72"/>
      <c r="P292" s="201">
        <f>O292*H292</f>
        <v>0</v>
      </c>
      <c r="Q292" s="201">
        <v>2E-3</v>
      </c>
      <c r="R292" s="201">
        <f>Q292*H292</f>
        <v>4.0000000000000001E-3</v>
      </c>
      <c r="S292" s="201">
        <v>0</v>
      </c>
      <c r="T292" s="20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3" t="s">
        <v>175</v>
      </c>
      <c r="AT292" s="203" t="s">
        <v>214</v>
      </c>
      <c r="AU292" s="203" t="s">
        <v>88</v>
      </c>
      <c r="AY292" s="18" t="s">
        <v>135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8" t="s">
        <v>86</v>
      </c>
      <c r="BK292" s="204">
        <f>ROUND(I292*H292,2)</f>
        <v>0</v>
      </c>
      <c r="BL292" s="18" t="s">
        <v>142</v>
      </c>
      <c r="BM292" s="203" t="s">
        <v>548</v>
      </c>
    </row>
    <row r="293" spans="1:65" s="2" customFormat="1" ht="24.2" customHeight="1">
      <c r="A293" s="35"/>
      <c r="B293" s="36"/>
      <c r="C293" s="192" t="s">
        <v>549</v>
      </c>
      <c r="D293" s="192" t="s">
        <v>137</v>
      </c>
      <c r="E293" s="193" t="s">
        <v>550</v>
      </c>
      <c r="F293" s="194" t="s">
        <v>551</v>
      </c>
      <c r="G293" s="195" t="s">
        <v>140</v>
      </c>
      <c r="H293" s="196">
        <v>1</v>
      </c>
      <c r="I293" s="197"/>
      <c r="J293" s="198">
        <f>ROUND(I293*H293,2)</f>
        <v>0</v>
      </c>
      <c r="K293" s="194" t="s">
        <v>141</v>
      </c>
      <c r="L293" s="40"/>
      <c r="M293" s="199" t="s">
        <v>1</v>
      </c>
      <c r="N293" s="200" t="s">
        <v>44</v>
      </c>
      <c r="O293" s="72"/>
      <c r="P293" s="201">
        <f>O293*H293</f>
        <v>0</v>
      </c>
      <c r="Q293" s="201">
        <v>3.9273919999999997E-2</v>
      </c>
      <c r="R293" s="201">
        <f>Q293*H293</f>
        <v>3.9273919999999997E-2</v>
      </c>
      <c r="S293" s="201">
        <v>0</v>
      </c>
      <c r="T293" s="202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3" t="s">
        <v>142</v>
      </c>
      <c r="AT293" s="203" t="s">
        <v>137</v>
      </c>
      <c r="AU293" s="203" t="s">
        <v>88</v>
      </c>
      <c r="AY293" s="18" t="s">
        <v>135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8" t="s">
        <v>86</v>
      </c>
      <c r="BK293" s="204">
        <f>ROUND(I293*H293,2)</f>
        <v>0</v>
      </c>
      <c r="BL293" s="18" t="s">
        <v>142</v>
      </c>
      <c r="BM293" s="203" t="s">
        <v>552</v>
      </c>
    </row>
    <row r="294" spans="1:65" s="13" customFormat="1">
      <c r="B294" s="205"/>
      <c r="C294" s="206"/>
      <c r="D294" s="207" t="s">
        <v>155</v>
      </c>
      <c r="E294" s="208" t="s">
        <v>1</v>
      </c>
      <c r="F294" s="209" t="s">
        <v>86</v>
      </c>
      <c r="G294" s="206"/>
      <c r="H294" s="210">
        <v>1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155</v>
      </c>
      <c r="AU294" s="216" t="s">
        <v>88</v>
      </c>
      <c r="AV294" s="13" t="s">
        <v>88</v>
      </c>
      <c r="AW294" s="13" t="s">
        <v>34</v>
      </c>
      <c r="AX294" s="13" t="s">
        <v>86</v>
      </c>
      <c r="AY294" s="216" t="s">
        <v>135</v>
      </c>
    </row>
    <row r="295" spans="1:65" s="2" customFormat="1" ht="24.2" customHeight="1">
      <c r="A295" s="35"/>
      <c r="B295" s="36"/>
      <c r="C295" s="238" t="s">
        <v>553</v>
      </c>
      <c r="D295" s="238" t="s">
        <v>214</v>
      </c>
      <c r="E295" s="239" t="s">
        <v>554</v>
      </c>
      <c r="F295" s="240" t="s">
        <v>555</v>
      </c>
      <c r="G295" s="241" t="s">
        <v>140</v>
      </c>
      <c r="H295" s="242">
        <v>1</v>
      </c>
      <c r="I295" s="243"/>
      <c r="J295" s="244">
        <f t="shared" ref="J295:J305" si="0">ROUND(I295*H295,2)</f>
        <v>0</v>
      </c>
      <c r="K295" s="240" t="s">
        <v>141</v>
      </c>
      <c r="L295" s="245"/>
      <c r="M295" s="246" t="s">
        <v>1</v>
      </c>
      <c r="N295" s="247" t="s">
        <v>44</v>
      </c>
      <c r="O295" s="72"/>
      <c r="P295" s="201">
        <f t="shared" ref="P295:P305" si="1">O295*H295</f>
        <v>0</v>
      </c>
      <c r="Q295" s="201">
        <v>0.44900000000000001</v>
      </c>
      <c r="R295" s="201">
        <f t="shared" ref="R295:R305" si="2">Q295*H295</f>
        <v>0.44900000000000001</v>
      </c>
      <c r="S295" s="201">
        <v>0</v>
      </c>
      <c r="T295" s="202">
        <f t="shared" ref="T295:T305" si="3"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3" t="s">
        <v>175</v>
      </c>
      <c r="AT295" s="203" t="s">
        <v>214</v>
      </c>
      <c r="AU295" s="203" t="s">
        <v>88</v>
      </c>
      <c r="AY295" s="18" t="s">
        <v>135</v>
      </c>
      <c r="BE295" s="204">
        <f t="shared" ref="BE295:BE305" si="4">IF(N295="základní",J295,0)</f>
        <v>0</v>
      </c>
      <c r="BF295" s="204">
        <f t="shared" ref="BF295:BF305" si="5">IF(N295="snížená",J295,0)</f>
        <v>0</v>
      </c>
      <c r="BG295" s="204">
        <f t="shared" ref="BG295:BG305" si="6">IF(N295="zákl. přenesená",J295,0)</f>
        <v>0</v>
      </c>
      <c r="BH295" s="204">
        <f t="shared" ref="BH295:BH305" si="7">IF(N295="sníž. přenesená",J295,0)</f>
        <v>0</v>
      </c>
      <c r="BI295" s="204">
        <f t="shared" ref="BI295:BI305" si="8">IF(N295="nulová",J295,0)</f>
        <v>0</v>
      </c>
      <c r="BJ295" s="18" t="s">
        <v>86</v>
      </c>
      <c r="BK295" s="204">
        <f t="shared" ref="BK295:BK305" si="9">ROUND(I295*H295,2)</f>
        <v>0</v>
      </c>
      <c r="BL295" s="18" t="s">
        <v>142</v>
      </c>
      <c r="BM295" s="203" t="s">
        <v>556</v>
      </c>
    </row>
    <row r="296" spans="1:65" s="2" customFormat="1" ht="44.25" customHeight="1">
      <c r="A296" s="35"/>
      <c r="B296" s="36"/>
      <c r="C296" s="192" t="s">
        <v>557</v>
      </c>
      <c r="D296" s="192" t="s">
        <v>137</v>
      </c>
      <c r="E296" s="193" t="s">
        <v>558</v>
      </c>
      <c r="F296" s="194" t="s">
        <v>559</v>
      </c>
      <c r="G296" s="195" t="s">
        <v>140</v>
      </c>
      <c r="H296" s="196">
        <v>5</v>
      </c>
      <c r="I296" s="197"/>
      <c r="J296" s="198">
        <f t="shared" si="0"/>
        <v>0</v>
      </c>
      <c r="K296" s="194" t="s">
        <v>141</v>
      </c>
      <c r="L296" s="40"/>
      <c r="M296" s="199" t="s">
        <v>1</v>
      </c>
      <c r="N296" s="200" t="s">
        <v>44</v>
      </c>
      <c r="O296" s="72"/>
      <c r="P296" s="201">
        <f t="shared" si="1"/>
        <v>0</v>
      </c>
      <c r="Q296" s="201">
        <v>7.4367500000000003E-2</v>
      </c>
      <c r="R296" s="201">
        <f t="shared" si="2"/>
        <v>0.37183750000000004</v>
      </c>
      <c r="S296" s="201">
        <v>0</v>
      </c>
      <c r="T296" s="202">
        <f t="shared" si="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3" t="s">
        <v>142</v>
      </c>
      <c r="AT296" s="203" t="s">
        <v>137</v>
      </c>
      <c r="AU296" s="203" t="s">
        <v>88</v>
      </c>
      <c r="AY296" s="18" t="s">
        <v>135</v>
      </c>
      <c r="BE296" s="204">
        <f t="shared" si="4"/>
        <v>0</v>
      </c>
      <c r="BF296" s="204">
        <f t="shared" si="5"/>
        <v>0</v>
      </c>
      <c r="BG296" s="204">
        <f t="shared" si="6"/>
        <v>0</v>
      </c>
      <c r="BH296" s="204">
        <f t="shared" si="7"/>
        <v>0</v>
      </c>
      <c r="BI296" s="204">
        <f t="shared" si="8"/>
        <v>0</v>
      </c>
      <c r="BJ296" s="18" t="s">
        <v>86</v>
      </c>
      <c r="BK296" s="204">
        <f t="shared" si="9"/>
        <v>0</v>
      </c>
      <c r="BL296" s="18" t="s">
        <v>142</v>
      </c>
      <c r="BM296" s="203" t="s">
        <v>560</v>
      </c>
    </row>
    <row r="297" spans="1:65" s="2" customFormat="1" ht="37.9" customHeight="1">
      <c r="A297" s="35"/>
      <c r="B297" s="36"/>
      <c r="C297" s="192" t="s">
        <v>561</v>
      </c>
      <c r="D297" s="192" t="s">
        <v>137</v>
      </c>
      <c r="E297" s="193" t="s">
        <v>562</v>
      </c>
      <c r="F297" s="194" t="s">
        <v>563</v>
      </c>
      <c r="G297" s="195" t="s">
        <v>140</v>
      </c>
      <c r="H297" s="196">
        <v>4</v>
      </c>
      <c r="I297" s="197"/>
      <c r="J297" s="198">
        <f t="shared" si="0"/>
        <v>0</v>
      </c>
      <c r="K297" s="194" t="s">
        <v>141</v>
      </c>
      <c r="L297" s="40"/>
      <c r="M297" s="199" t="s">
        <v>1</v>
      </c>
      <c r="N297" s="200" t="s">
        <v>44</v>
      </c>
      <c r="O297" s="72"/>
      <c r="P297" s="201">
        <f t="shared" si="1"/>
        <v>0</v>
      </c>
      <c r="Q297" s="201">
        <v>1.13568E-2</v>
      </c>
      <c r="R297" s="201">
        <f t="shared" si="2"/>
        <v>4.5427200000000001E-2</v>
      </c>
      <c r="S297" s="201">
        <v>0</v>
      </c>
      <c r="T297" s="202">
        <f t="shared" si="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3" t="s">
        <v>142</v>
      </c>
      <c r="AT297" s="203" t="s">
        <v>137</v>
      </c>
      <c r="AU297" s="203" t="s">
        <v>88</v>
      </c>
      <c r="AY297" s="18" t="s">
        <v>135</v>
      </c>
      <c r="BE297" s="204">
        <f t="shared" si="4"/>
        <v>0</v>
      </c>
      <c r="BF297" s="204">
        <f t="shared" si="5"/>
        <v>0</v>
      </c>
      <c r="BG297" s="204">
        <f t="shared" si="6"/>
        <v>0</v>
      </c>
      <c r="BH297" s="204">
        <f t="shared" si="7"/>
        <v>0</v>
      </c>
      <c r="BI297" s="204">
        <f t="shared" si="8"/>
        <v>0</v>
      </c>
      <c r="BJ297" s="18" t="s">
        <v>86</v>
      </c>
      <c r="BK297" s="204">
        <f t="shared" si="9"/>
        <v>0</v>
      </c>
      <c r="BL297" s="18" t="s">
        <v>142</v>
      </c>
      <c r="BM297" s="203" t="s">
        <v>564</v>
      </c>
    </row>
    <row r="298" spans="1:65" s="2" customFormat="1" ht="37.9" customHeight="1">
      <c r="A298" s="35"/>
      <c r="B298" s="36"/>
      <c r="C298" s="192" t="s">
        <v>565</v>
      </c>
      <c r="D298" s="192" t="s">
        <v>137</v>
      </c>
      <c r="E298" s="193" t="s">
        <v>566</v>
      </c>
      <c r="F298" s="194" t="s">
        <v>567</v>
      </c>
      <c r="G298" s="195" t="s">
        <v>140</v>
      </c>
      <c r="H298" s="196">
        <v>1</v>
      </c>
      <c r="I298" s="197"/>
      <c r="J298" s="198">
        <f t="shared" si="0"/>
        <v>0</v>
      </c>
      <c r="K298" s="194" t="s">
        <v>141</v>
      </c>
      <c r="L298" s="40"/>
      <c r="M298" s="199" t="s">
        <v>1</v>
      </c>
      <c r="N298" s="200" t="s">
        <v>44</v>
      </c>
      <c r="O298" s="72"/>
      <c r="P298" s="201">
        <f t="shared" si="1"/>
        <v>0</v>
      </c>
      <c r="Q298" s="201">
        <v>1.8180000000000002E-2</v>
      </c>
      <c r="R298" s="201">
        <f t="shared" si="2"/>
        <v>1.8180000000000002E-2</v>
      </c>
      <c r="S298" s="201">
        <v>0</v>
      </c>
      <c r="T298" s="202">
        <f t="shared" si="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3" t="s">
        <v>142</v>
      </c>
      <c r="AT298" s="203" t="s">
        <v>137</v>
      </c>
      <c r="AU298" s="203" t="s">
        <v>88</v>
      </c>
      <c r="AY298" s="18" t="s">
        <v>135</v>
      </c>
      <c r="BE298" s="204">
        <f t="shared" si="4"/>
        <v>0</v>
      </c>
      <c r="BF298" s="204">
        <f t="shared" si="5"/>
        <v>0</v>
      </c>
      <c r="BG298" s="204">
        <f t="shared" si="6"/>
        <v>0</v>
      </c>
      <c r="BH298" s="204">
        <f t="shared" si="7"/>
        <v>0</v>
      </c>
      <c r="BI298" s="204">
        <f t="shared" si="8"/>
        <v>0</v>
      </c>
      <c r="BJ298" s="18" t="s">
        <v>86</v>
      </c>
      <c r="BK298" s="204">
        <f t="shared" si="9"/>
        <v>0</v>
      </c>
      <c r="BL298" s="18" t="s">
        <v>142</v>
      </c>
      <c r="BM298" s="203" t="s">
        <v>568</v>
      </c>
    </row>
    <row r="299" spans="1:65" s="2" customFormat="1" ht="44.25" customHeight="1">
      <c r="A299" s="35"/>
      <c r="B299" s="36"/>
      <c r="C299" s="192" t="s">
        <v>569</v>
      </c>
      <c r="D299" s="192" t="s">
        <v>137</v>
      </c>
      <c r="E299" s="193" t="s">
        <v>570</v>
      </c>
      <c r="F299" s="194" t="s">
        <v>571</v>
      </c>
      <c r="G299" s="195" t="s">
        <v>140</v>
      </c>
      <c r="H299" s="196">
        <v>2</v>
      </c>
      <c r="I299" s="197"/>
      <c r="J299" s="198">
        <f t="shared" si="0"/>
        <v>0</v>
      </c>
      <c r="K299" s="194" t="s">
        <v>141</v>
      </c>
      <c r="L299" s="40"/>
      <c r="M299" s="199" t="s">
        <v>1</v>
      </c>
      <c r="N299" s="200" t="s">
        <v>44</v>
      </c>
      <c r="O299" s="72"/>
      <c r="P299" s="201">
        <f t="shared" si="1"/>
        <v>0</v>
      </c>
      <c r="Q299" s="201">
        <v>6.2164000000000004E-3</v>
      </c>
      <c r="R299" s="201">
        <f t="shared" si="2"/>
        <v>1.2432800000000001E-2</v>
      </c>
      <c r="S299" s="201">
        <v>0</v>
      </c>
      <c r="T299" s="202">
        <f t="shared" si="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3" t="s">
        <v>142</v>
      </c>
      <c r="AT299" s="203" t="s">
        <v>137</v>
      </c>
      <c r="AU299" s="203" t="s">
        <v>88</v>
      </c>
      <c r="AY299" s="18" t="s">
        <v>135</v>
      </c>
      <c r="BE299" s="204">
        <f t="shared" si="4"/>
        <v>0</v>
      </c>
      <c r="BF299" s="204">
        <f t="shared" si="5"/>
        <v>0</v>
      </c>
      <c r="BG299" s="204">
        <f t="shared" si="6"/>
        <v>0</v>
      </c>
      <c r="BH299" s="204">
        <f t="shared" si="7"/>
        <v>0</v>
      </c>
      <c r="BI299" s="204">
        <f t="shared" si="8"/>
        <v>0</v>
      </c>
      <c r="BJ299" s="18" t="s">
        <v>86</v>
      </c>
      <c r="BK299" s="204">
        <f t="shared" si="9"/>
        <v>0</v>
      </c>
      <c r="BL299" s="18" t="s">
        <v>142</v>
      </c>
      <c r="BM299" s="203" t="s">
        <v>572</v>
      </c>
    </row>
    <row r="300" spans="1:65" s="2" customFormat="1" ht="44.25" customHeight="1">
      <c r="A300" s="35"/>
      <c r="B300" s="36"/>
      <c r="C300" s="192" t="s">
        <v>573</v>
      </c>
      <c r="D300" s="192" t="s">
        <v>137</v>
      </c>
      <c r="E300" s="193" t="s">
        <v>574</v>
      </c>
      <c r="F300" s="194" t="s">
        <v>575</v>
      </c>
      <c r="G300" s="195" t="s">
        <v>140</v>
      </c>
      <c r="H300" s="196">
        <v>5</v>
      </c>
      <c r="I300" s="197"/>
      <c r="J300" s="198">
        <f t="shared" si="0"/>
        <v>0</v>
      </c>
      <c r="K300" s="194" t="s">
        <v>141</v>
      </c>
      <c r="L300" s="40"/>
      <c r="M300" s="199" t="s">
        <v>1</v>
      </c>
      <c r="N300" s="200" t="s">
        <v>44</v>
      </c>
      <c r="O300" s="72"/>
      <c r="P300" s="201">
        <f t="shared" si="1"/>
        <v>0</v>
      </c>
      <c r="Q300" s="201">
        <v>0</v>
      </c>
      <c r="R300" s="201">
        <f t="shared" si="2"/>
        <v>0</v>
      </c>
      <c r="S300" s="201">
        <v>0</v>
      </c>
      <c r="T300" s="202">
        <f t="shared" si="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3" t="s">
        <v>142</v>
      </c>
      <c r="AT300" s="203" t="s">
        <v>137</v>
      </c>
      <c r="AU300" s="203" t="s">
        <v>88</v>
      </c>
      <c r="AY300" s="18" t="s">
        <v>135</v>
      </c>
      <c r="BE300" s="204">
        <f t="shared" si="4"/>
        <v>0</v>
      </c>
      <c r="BF300" s="204">
        <f t="shared" si="5"/>
        <v>0</v>
      </c>
      <c r="BG300" s="204">
        <f t="shared" si="6"/>
        <v>0</v>
      </c>
      <c r="BH300" s="204">
        <f t="shared" si="7"/>
        <v>0</v>
      </c>
      <c r="BI300" s="204">
        <f t="shared" si="8"/>
        <v>0</v>
      </c>
      <c r="BJ300" s="18" t="s">
        <v>86</v>
      </c>
      <c r="BK300" s="204">
        <f t="shared" si="9"/>
        <v>0</v>
      </c>
      <c r="BL300" s="18" t="s">
        <v>142</v>
      </c>
      <c r="BM300" s="203" t="s">
        <v>576</v>
      </c>
    </row>
    <row r="301" spans="1:65" s="2" customFormat="1" ht="37.9" customHeight="1">
      <c r="A301" s="35"/>
      <c r="B301" s="36"/>
      <c r="C301" s="192" t="s">
        <v>577</v>
      </c>
      <c r="D301" s="192" t="s">
        <v>137</v>
      </c>
      <c r="E301" s="193" t="s">
        <v>578</v>
      </c>
      <c r="F301" s="194" t="s">
        <v>579</v>
      </c>
      <c r="G301" s="195" t="s">
        <v>140</v>
      </c>
      <c r="H301" s="196">
        <v>3</v>
      </c>
      <c r="I301" s="197"/>
      <c r="J301" s="198">
        <f t="shared" si="0"/>
        <v>0</v>
      </c>
      <c r="K301" s="194" t="s">
        <v>141</v>
      </c>
      <c r="L301" s="40"/>
      <c r="M301" s="199" t="s">
        <v>1</v>
      </c>
      <c r="N301" s="200" t="s">
        <v>44</v>
      </c>
      <c r="O301" s="72"/>
      <c r="P301" s="201">
        <f t="shared" si="1"/>
        <v>0</v>
      </c>
      <c r="Q301" s="201">
        <v>2.0301E-3</v>
      </c>
      <c r="R301" s="201">
        <f t="shared" si="2"/>
        <v>6.0902999999999999E-3</v>
      </c>
      <c r="S301" s="201">
        <v>0</v>
      </c>
      <c r="T301" s="202">
        <f t="shared" si="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3" t="s">
        <v>142</v>
      </c>
      <c r="AT301" s="203" t="s">
        <v>137</v>
      </c>
      <c r="AU301" s="203" t="s">
        <v>88</v>
      </c>
      <c r="AY301" s="18" t="s">
        <v>135</v>
      </c>
      <c r="BE301" s="204">
        <f t="shared" si="4"/>
        <v>0</v>
      </c>
      <c r="BF301" s="204">
        <f t="shared" si="5"/>
        <v>0</v>
      </c>
      <c r="BG301" s="204">
        <f t="shared" si="6"/>
        <v>0</v>
      </c>
      <c r="BH301" s="204">
        <f t="shared" si="7"/>
        <v>0</v>
      </c>
      <c r="BI301" s="204">
        <f t="shared" si="8"/>
        <v>0</v>
      </c>
      <c r="BJ301" s="18" t="s">
        <v>86</v>
      </c>
      <c r="BK301" s="204">
        <f t="shared" si="9"/>
        <v>0</v>
      </c>
      <c r="BL301" s="18" t="s">
        <v>142</v>
      </c>
      <c r="BM301" s="203" t="s">
        <v>580</v>
      </c>
    </row>
    <row r="302" spans="1:65" s="2" customFormat="1" ht="37.9" customHeight="1">
      <c r="A302" s="35"/>
      <c r="B302" s="36"/>
      <c r="C302" s="192" t="s">
        <v>581</v>
      </c>
      <c r="D302" s="192" t="s">
        <v>137</v>
      </c>
      <c r="E302" s="193" t="s">
        <v>582</v>
      </c>
      <c r="F302" s="194" t="s">
        <v>583</v>
      </c>
      <c r="G302" s="195" t="s">
        <v>140</v>
      </c>
      <c r="H302" s="196">
        <v>2</v>
      </c>
      <c r="I302" s="197"/>
      <c r="J302" s="198">
        <f t="shared" si="0"/>
        <v>0</v>
      </c>
      <c r="K302" s="194" t="s">
        <v>141</v>
      </c>
      <c r="L302" s="40"/>
      <c r="M302" s="199" t="s">
        <v>1</v>
      </c>
      <c r="N302" s="200" t="s">
        <v>44</v>
      </c>
      <c r="O302" s="72"/>
      <c r="P302" s="201">
        <f t="shared" si="1"/>
        <v>0</v>
      </c>
      <c r="Q302" s="201">
        <v>5.4539999999999998E-2</v>
      </c>
      <c r="R302" s="201">
        <f t="shared" si="2"/>
        <v>0.10908</v>
      </c>
      <c r="S302" s="201">
        <v>0</v>
      </c>
      <c r="T302" s="202">
        <f t="shared" si="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3" t="s">
        <v>142</v>
      </c>
      <c r="AT302" s="203" t="s">
        <v>137</v>
      </c>
      <c r="AU302" s="203" t="s">
        <v>88</v>
      </c>
      <c r="AY302" s="18" t="s">
        <v>135</v>
      </c>
      <c r="BE302" s="204">
        <f t="shared" si="4"/>
        <v>0</v>
      </c>
      <c r="BF302" s="204">
        <f t="shared" si="5"/>
        <v>0</v>
      </c>
      <c r="BG302" s="204">
        <f t="shared" si="6"/>
        <v>0</v>
      </c>
      <c r="BH302" s="204">
        <f t="shared" si="7"/>
        <v>0</v>
      </c>
      <c r="BI302" s="204">
        <f t="shared" si="8"/>
        <v>0</v>
      </c>
      <c r="BJ302" s="18" t="s">
        <v>86</v>
      </c>
      <c r="BK302" s="204">
        <f t="shared" si="9"/>
        <v>0</v>
      </c>
      <c r="BL302" s="18" t="s">
        <v>142</v>
      </c>
      <c r="BM302" s="203" t="s">
        <v>584</v>
      </c>
    </row>
    <row r="303" spans="1:65" s="2" customFormat="1" ht="24.2" customHeight="1">
      <c r="A303" s="35"/>
      <c r="B303" s="36"/>
      <c r="C303" s="192" t="s">
        <v>585</v>
      </c>
      <c r="D303" s="192" t="s">
        <v>137</v>
      </c>
      <c r="E303" s="193" t="s">
        <v>586</v>
      </c>
      <c r="F303" s="194" t="s">
        <v>587</v>
      </c>
      <c r="G303" s="195" t="s">
        <v>140</v>
      </c>
      <c r="H303" s="196">
        <v>1</v>
      </c>
      <c r="I303" s="197"/>
      <c r="J303" s="198">
        <f t="shared" si="0"/>
        <v>0</v>
      </c>
      <c r="K303" s="194" t="s">
        <v>141</v>
      </c>
      <c r="L303" s="40"/>
      <c r="M303" s="199" t="s">
        <v>1</v>
      </c>
      <c r="N303" s="200" t="s">
        <v>44</v>
      </c>
      <c r="O303" s="72"/>
      <c r="P303" s="201">
        <f t="shared" si="1"/>
        <v>0</v>
      </c>
      <c r="Q303" s="201">
        <v>7.0200000000000002E-3</v>
      </c>
      <c r="R303" s="201">
        <f t="shared" si="2"/>
        <v>7.0200000000000002E-3</v>
      </c>
      <c r="S303" s="201">
        <v>0</v>
      </c>
      <c r="T303" s="202">
        <f t="shared" si="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3" t="s">
        <v>142</v>
      </c>
      <c r="AT303" s="203" t="s">
        <v>137</v>
      </c>
      <c r="AU303" s="203" t="s">
        <v>88</v>
      </c>
      <c r="AY303" s="18" t="s">
        <v>135</v>
      </c>
      <c r="BE303" s="204">
        <f t="shared" si="4"/>
        <v>0</v>
      </c>
      <c r="BF303" s="204">
        <f t="shared" si="5"/>
        <v>0</v>
      </c>
      <c r="BG303" s="204">
        <f t="shared" si="6"/>
        <v>0</v>
      </c>
      <c r="BH303" s="204">
        <f t="shared" si="7"/>
        <v>0</v>
      </c>
      <c r="BI303" s="204">
        <f t="shared" si="8"/>
        <v>0</v>
      </c>
      <c r="BJ303" s="18" t="s">
        <v>86</v>
      </c>
      <c r="BK303" s="204">
        <f t="shared" si="9"/>
        <v>0</v>
      </c>
      <c r="BL303" s="18" t="s">
        <v>142</v>
      </c>
      <c r="BM303" s="203" t="s">
        <v>588</v>
      </c>
    </row>
    <row r="304" spans="1:65" s="2" customFormat="1" ht="24.2" customHeight="1">
      <c r="A304" s="35"/>
      <c r="B304" s="36"/>
      <c r="C304" s="238" t="s">
        <v>589</v>
      </c>
      <c r="D304" s="238" t="s">
        <v>214</v>
      </c>
      <c r="E304" s="239" t="s">
        <v>590</v>
      </c>
      <c r="F304" s="240" t="s">
        <v>591</v>
      </c>
      <c r="G304" s="241" t="s">
        <v>140</v>
      </c>
      <c r="H304" s="242">
        <v>1</v>
      </c>
      <c r="I304" s="243"/>
      <c r="J304" s="244">
        <f t="shared" si="0"/>
        <v>0</v>
      </c>
      <c r="K304" s="240" t="s">
        <v>141</v>
      </c>
      <c r="L304" s="245"/>
      <c r="M304" s="246" t="s">
        <v>1</v>
      </c>
      <c r="N304" s="247" t="s">
        <v>44</v>
      </c>
      <c r="O304" s="72"/>
      <c r="P304" s="201">
        <f t="shared" si="1"/>
        <v>0</v>
      </c>
      <c r="Q304" s="201">
        <v>0.12</v>
      </c>
      <c r="R304" s="201">
        <f t="shared" si="2"/>
        <v>0.12</v>
      </c>
      <c r="S304" s="201">
        <v>0</v>
      </c>
      <c r="T304" s="202">
        <f t="shared" si="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3" t="s">
        <v>175</v>
      </c>
      <c r="AT304" s="203" t="s">
        <v>214</v>
      </c>
      <c r="AU304" s="203" t="s">
        <v>88</v>
      </c>
      <c r="AY304" s="18" t="s">
        <v>135</v>
      </c>
      <c r="BE304" s="204">
        <f t="shared" si="4"/>
        <v>0</v>
      </c>
      <c r="BF304" s="204">
        <f t="shared" si="5"/>
        <v>0</v>
      </c>
      <c r="BG304" s="204">
        <f t="shared" si="6"/>
        <v>0</v>
      </c>
      <c r="BH304" s="204">
        <f t="shared" si="7"/>
        <v>0</v>
      </c>
      <c r="BI304" s="204">
        <f t="shared" si="8"/>
        <v>0</v>
      </c>
      <c r="BJ304" s="18" t="s">
        <v>86</v>
      </c>
      <c r="BK304" s="204">
        <f t="shared" si="9"/>
        <v>0</v>
      </c>
      <c r="BL304" s="18" t="s">
        <v>142</v>
      </c>
      <c r="BM304" s="203" t="s">
        <v>592</v>
      </c>
    </row>
    <row r="305" spans="1:65" s="2" customFormat="1" ht="21.75" customHeight="1">
      <c r="A305" s="35"/>
      <c r="B305" s="36"/>
      <c r="C305" s="192" t="s">
        <v>593</v>
      </c>
      <c r="D305" s="192" t="s">
        <v>137</v>
      </c>
      <c r="E305" s="193" t="s">
        <v>594</v>
      </c>
      <c r="F305" s="194" t="s">
        <v>595</v>
      </c>
      <c r="G305" s="195" t="s">
        <v>199</v>
      </c>
      <c r="H305" s="196">
        <v>52.6</v>
      </c>
      <c r="I305" s="197"/>
      <c r="J305" s="198">
        <f t="shared" si="0"/>
        <v>0</v>
      </c>
      <c r="K305" s="194" t="s">
        <v>141</v>
      </c>
      <c r="L305" s="40"/>
      <c r="M305" s="199" t="s">
        <v>1</v>
      </c>
      <c r="N305" s="200" t="s">
        <v>44</v>
      </c>
      <c r="O305" s="72"/>
      <c r="P305" s="201">
        <f t="shared" si="1"/>
        <v>0</v>
      </c>
      <c r="Q305" s="201">
        <v>9.4500000000000007E-5</v>
      </c>
      <c r="R305" s="201">
        <f t="shared" si="2"/>
        <v>4.9707000000000006E-3</v>
      </c>
      <c r="S305" s="201">
        <v>0</v>
      </c>
      <c r="T305" s="202">
        <f t="shared" si="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3" t="s">
        <v>142</v>
      </c>
      <c r="AT305" s="203" t="s">
        <v>137</v>
      </c>
      <c r="AU305" s="203" t="s">
        <v>88</v>
      </c>
      <c r="AY305" s="18" t="s">
        <v>135</v>
      </c>
      <c r="BE305" s="204">
        <f t="shared" si="4"/>
        <v>0</v>
      </c>
      <c r="BF305" s="204">
        <f t="shared" si="5"/>
        <v>0</v>
      </c>
      <c r="BG305" s="204">
        <f t="shared" si="6"/>
        <v>0</v>
      </c>
      <c r="BH305" s="204">
        <f t="shared" si="7"/>
        <v>0</v>
      </c>
      <c r="BI305" s="204">
        <f t="shared" si="8"/>
        <v>0</v>
      </c>
      <c r="BJ305" s="18" t="s">
        <v>86</v>
      </c>
      <c r="BK305" s="204">
        <f t="shared" si="9"/>
        <v>0</v>
      </c>
      <c r="BL305" s="18" t="s">
        <v>142</v>
      </c>
      <c r="BM305" s="203" t="s">
        <v>596</v>
      </c>
    </row>
    <row r="306" spans="1:65" s="12" customFormat="1" ht="22.9" customHeight="1">
      <c r="B306" s="176"/>
      <c r="C306" s="177"/>
      <c r="D306" s="178" t="s">
        <v>78</v>
      </c>
      <c r="E306" s="190" t="s">
        <v>181</v>
      </c>
      <c r="F306" s="190" t="s">
        <v>232</v>
      </c>
      <c r="G306" s="177"/>
      <c r="H306" s="177"/>
      <c r="I306" s="180"/>
      <c r="J306" s="191">
        <f>BK306</f>
        <v>0</v>
      </c>
      <c r="K306" s="177"/>
      <c r="L306" s="182"/>
      <c r="M306" s="183"/>
      <c r="N306" s="184"/>
      <c r="O306" s="184"/>
      <c r="P306" s="185">
        <f>SUM(P307:P319)</f>
        <v>0</v>
      </c>
      <c r="Q306" s="184"/>
      <c r="R306" s="185">
        <f>SUM(R307:R319)</f>
        <v>1.7024479000000003E-3</v>
      </c>
      <c r="S306" s="184"/>
      <c r="T306" s="186">
        <f>SUM(T307:T319)</f>
        <v>1.32E-2</v>
      </c>
      <c r="AR306" s="187" t="s">
        <v>86</v>
      </c>
      <c r="AT306" s="188" t="s">
        <v>78</v>
      </c>
      <c r="AU306" s="188" t="s">
        <v>86</v>
      </c>
      <c r="AY306" s="187" t="s">
        <v>135</v>
      </c>
      <c r="BK306" s="189">
        <f>SUM(BK307:BK319)</f>
        <v>0</v>
      </c>
    </row>
    <row r="307" spans="1:65" s="2" customFormat="1" ht="37.9" customHeight="1">
      <c r="A307" s="35"/>
      <c r="B307" s="36"/>
      <c r="C307" s="192" t="s">
        <v>597</v>
      </c>
      <c r="D307" s="192" t="s">
        <v>137</v>
      </c>
      <c r="E307" s="193" t="s">
        <v>598</v>
      </c>
      <c r="F307" s="194" t="s">
        <v>599</v>
      </c>
      <c r="G307" s="195" t="s">
        <v>199</v>
      </c>
      <c r="H307" s="196">
        <v>3.62</v>
      </c>
      <c r="I307" s="197"/>
      <c r="J307" s="198">
        <f>ROUND(I307*H307,2)</f>
        <v>0</v>
      </c>
      <c r="K307" s="194" t="s">
        <v>141</v>
      </c>
      <c r="L307" s="40"/>
      <c r="M307" s="199" t="s">
        <v>1</v>
      </c>
      <c r="N307" s="200" t="s">
        <v>44</v>
      </c>
      <c r="O307" s="72"/>
      <c r="P307" s="201">
        <f>O307*H307</f>
        <v>0</v>
      </c>
      <c r="Q307" s="201">
        <v>8.0499999999999992E-6</v>
      </c>
      <c r="R307" s="201">
        <f>Q307*H307</f>
        <v>2.9140999999999998E-5</v>
      </c>
      <c r="S307" s="201">
        <v>0</v>
      </c>
      <c r="T307" s="202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3" t="s">
        <v>142</v>
      </c>
      <c r="AT307" s="203" t="s">
        <v>137</v>
      </c>
      <c r="AU307" s="203" t="s">
        <v>88</v>
      </c>
      <c r="AY307" s="18" t="s">
        <v>135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8" t="s">
        <v>86</v>
      </c>
      <c r="BK307" s="204">
        <f>ROUND(I307*H307,2)</f>
        <v>0</v>
      </c>
      <c r="BL307" s="18" t="s">
        <v>142</v>
      </c>
      <c r="BM307" s="203" t="s">
        <v>600</v>
      </c>
    </row>
    <row r="308" spans="1:65" s="15" customFormat="1">
      <c r="B308" s="228"/>
      <c r="C308" s="229"/>
      <c r="D308" s="207" t="s">
        <v>155</v>
      </c>
      <c r="E308" s="230" t="s">
        <v>1</v>
      </c>
      <c r="F308" s="231" t="s">
        <v>473</v>
      </c>
      <c r="G308" s="229"/>
      <c r="H308" s="230" t="s">
        <v>1</v>
      </c>
      <c r="I308" s="232"/>
      <c r="J308" s="229"/>
      <c r="K308" s="229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155</v>
      </c>
      <c r="AU308" s="237" t="s">
        <v>88</v>
      </c>
      <c r="AV308" s="15" t="s">
        <v>86</v>
      </c>
      <c r="AW308" s="15" t="s">
        <v>34</v>
      </c>
      <c r="AX308" s="15" t="s">
        <v>79</v>
      </c>
      <c r="AY308" s="237" t="s">
        <v>135</v>
      </c>
    </row>
    <row r="309" spans="1:65" s="13" customFormat="1">
      <c r="B309" s="205"/>
      <c r="C309" s="206"/>
      <c r="D309" s="207" t="s">
        <v>155</v>
      </c>
      <c r="E309" s="208" t="s">
        <v>1</v>
      </c>
      <c r="F309" s="209" t="s">
        <v>601</v>
      </c>
      <c r="G309" s="206"/>
      <c r="H309" s="210">
        <v>3.62</v>
      </c>
      <c r="I309" s="211"/>
      <c r="J309" s="206"/>
      <c r="K309" s="206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155</v>
      </c>
      <c r="AU309" s="216" t="s">
        <v>88</v>
      </c>
      <c r="AV309" s="13" t="s">
        <v>88</v>
      </c>
      <c r="AW309" s="13" t="s">
        <v>34</v>
      </c>
      <c r="AX309" s="13" t="s">
        <v>86</v>
      </c>
      <c r="AY309" s="216" t="s">
        <v>135</v>
      </c>
    </row>
    <row r="310" spans="1:65" s="2" customFormat="1" ht="55.5" customHeight="1">
      <c r="A310" s="35"/>
      <c r="B310" s="36"/>
      <c r="C310" s="192" t="s">
        <v>602</v>
      </c>
      <c r="D310" s="192" t="s">
        <v>137</v>
      </c>
      <c r="E310" s="193" t="s">
        <v>603</v>
      </c>
      <c r="F310" s="194" t="s">
        <v>604</v>
      </c>
      <c r="G310" s="195" t="s">
        <v>199</v>
      </c>
      <c r="H310" s="196">
        <v>3.62</v>
      </c>
      <c r="I310" s="197"/>
      <c r="J310" s="198">
        <f>ROUND(I310*H310,2)</f>
        <v>0</v>
      </c>
      <c r="K310" s="194" t="s">
        <v>141</v>
      </c>
      <c r="L310" s="40"/>
      <c r="M310" s="199" t="s">
        <v>1</v>
      </c>
      <c r="N310" s="200" t="s">
        <v>44</v>
      </c>
      <c r="O310" s="72"/>
      <c r="P310" s="201">
        <f>O310*H310</f>
        <v>0</v>
      </c>
      <c r="Q310" s="201">
        <v>3.3960000000000001E-4</v>
      </c>
      <c r="R310" s="201">
        <f>Q310*H310</f>
        <v>1.2293520000000002E-3</v>
      </c>
      <c r="S310" s="201">
        <v>0</v>
      </c>
      <c r="T310" s="20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3" t="s">
        <v>142</v>
      </c>
      <c r="AT310" s="203" t="s">
        <v>137</v>
      </c>
      <c r="AU310" s="203" t="s">
        <v>88</v>
      </c>
      <c r="AY310" s="18" t="s">
        <v>135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18" t="s">
        <v>86</v>
      </c>
      <c r="BK310" s="204">
        <f>ROUND(I310*H310,2)</f>
        <v>0</v>
      </c>
      <c r="BL310" s="18" t="s">
        <v>142</v>
      </c>
      <c r="BM310" s="203" t="s">
        <v>605</v>
      </c>
    </row>
    <row r="311" spans="1:65" s="15" customFormat="1">
      <c r="B311" s="228"/>
      <c r="C311" s="229"/>
      <c r="D311" s="207" t="s">
        <v>155</v>
      </c>
      <c r="E311" s="230" t="s">
        <v>1</v>
      </c>
      <c r="F311" s="231" t="s">
        <v>473</v>
      </c>
      <c r="G311" s="229"/>
      <c r="H311" s="230" t="s">
        <v>1</v>
      </c>
      <c r="I311" s="232"/>
      <c r="J311" s="229"/>
      <c r="K311" s="229"/>
      <c r="L311" s="233"/>
      <c r="M311" s="234"/>
      <c r="N311" s="235"/>
      <c r="O311" s="235"/>
      <c r="P311" s="235"/>
      <c r="Q311" s="235"/>
      <c r="R311" s="235"/>
      <c r="S311" s="235"/>
      <c r="T311" s="236"/>
      <c r="AT311" s="237" t="s">
        <v>155</v>
      </c>
      <c r="AU311" s="237" t="s">
        <v>88</v>
      </c>
      <c r="AV311" s="15" t="s">
        <v>86</v>
      </c>
      <c r="AW311" s="15" t="s">
        <v>34</v>
      </c>
      <c r="AX311" s="15" t="s">
        <v>79</v>
      </c>
      <c r="AY311" s="237" t="s">
        <v>135</v>
      </c>
    </row>
    <row r="312" spans="1:65" s="13" customFormat="1">
      <c r="B312" s="205"/>
      <c r="C312" s="206"/>
      <c r="D312" s="207" t="s">
        <v>155</v>
      </c>
      <c r="E312" s="208" t="s">
        <v>1</v>
      </c>
      <c r="F312" s="209" t="s">
        <v>601</v>
      </c>
      <c r="G312" s="206"/>
      <c r="H312" s="210">
        <v>3.62</v>
      </c>
      <c r="I312" s="211"/>
      <c r="J312" s="206"/>
      <c r="K312" s="206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155</v>
      </c>
      <c r="AU312" s="216" t="s">
        <v>88</v>
      </c>
      <c r="AV312" s="13" t="s">
        <v>88</v>
      </c>
      <c r="AW312" s="13" t="s">
        <v>34</v>
      </c>
      <c r="AX312" s="13" t="s">
        <v>86</v>
      </c>
      <c r="AY312" s="216" t="s">
        <v>135</v>
      </c>
    </row>
    <row r="313" spans="1:65" s="2" customFormat="1" ht="44.25" customHeight="1">
      <c r="A313" s="35"/>
      <c r="B313" s="36"/>
      <c r="C313" s="192" t="s">
        <v>606</v>
      </c>
      <c r="D313" s="192" t="s">
        <v>137</v>
      </c>
      <c r="E313" s="193" t="s">
        <v>607</v>
      </c>
      <c r="F313" s="194" t="s">
        <v>608</v>
      </c>
      <c r="G313" s="195" t="s">
        <v>199</v>
      </c>
      <c r="H313" s="196">
        <v>3.62</v>
      </c>
      <c r="I313" s="197"/>
      <c r="J313" s="198">
        <f>ROUND(I313*H313,2)</f>
        <v>0</v>
      </c>
      <c r="K313" s="194" t="s">
        <v>141</v>
      </c>
      <c r="L313" s="40"/>
      <c r="M313" s="199" t="s">
        <v>1</v>
      </c>
      <c r="N313" s="200" t="s">
        <v>44</v>
      </c>
      <c r="O313" s="7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3" t="s">
        <v>142</v>
      </c>
      <c r="AT313" s="203" t="s">
        <v>137</v>
      </c>
      <c r="AU313" s="203" t="s">
        <v>88</v>
      </c>
      <c r="AY313" s="18" t="s">
        <v>135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8" t="s">
        <v>86</v>
      </c>
      <c r="BK313" s="204">
        <f>ROUND(I313*H313,2)</f>
        <v>0</v>
      </c>
      <c r="BL313" s="18" t="s">
        <v>142</v>
      </c>
      <c r="BM313" s="203" t="s">
        <v>609</v>
      </c>
    </row>
    <row r="314" spans="1:65" s="15" customFormat="1">
      <c r="B314" s="228"/>
      <c r="C314" s="229"/>
      <c r="D314" s="207" t="s">
        <v>155</v>
      </c>
      <c r="E314" s="230" t="s">
        <v>1</v>
      </c>
      <c r="F314" s="231" t="s">
        <v>473</v>
      </c>
      <c r="G314" s="229"/>
      <c r="H314" s="230" t="s">
        <v>1</v>
      </c>
      <c r="I314" s="232"/>
      <c r="J314" s="229"/>
      <c r="K314" s="229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155</v>
      </c>
      <c r="AU314" s="237" t="s">
        <v>88</v>
      </c>
      <c r="AV314" s="15" t="s">
        <v>86</v>
      </c>
      <c r="AW314" s="15" t="s">
        <v>34</v>
      </c>
      <c r="AX314" s="15" t="s">
        <v>79</v>
      </c>
      <c r="AY314" s="237" t="s">
        <v>135</v>
      </c>
    </row>
    <row r="315" spans="1:65" s="13" customFormat="1">
      <c r="B315" s="205"/>
      <c r="C315" s="206"/>
      <c r="D315" s="207" t="s">
        <v>155</v>
      </c>
      <c r="E315" s="208" t="s">
        <v>1</v>
      </c>
      <c r="F315" s="209" t="s">
        <v>601</v>
      </c>
      <c r="G315" s="206"/>
      <c r="H315" s="210">
        <v>3.62</v>
      </c>
      <c r="I315" s="211"/>
      <c r="J315" s="206"/>
      <c r="K315" s="206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155</v>
      </c>
      <c r="AU315" s="216" t="s">
        <v>88</v>
      </c>
      <c r="AV315" s="13" t="s">
        <v>88</v>
      </c>
      <c r="AW315" s="13" t="s">
        <v>34</v>
      </c>
      <c r="AX315" s="13" t="s">
        <v>86</v>
      </c>
      <c r="AY315" s="216" t="s">
        <v>135</v>
      </c>
    </row>
    <row r="316" spans="1:65" s="2" customFormat="1" ht="24.2" customHeight="1">
      <c r="A316" s="35"/>
      <c r="B316" s="36"/>
      <c r="C316" s="192" t="s">
        <v>610</v>
      </c>
      <c r="D316" s="192" t="s">
        <v>137</v>
      </c>
      <c r="E316" s="193" t="s">
        <v>611</v>
      </c>
      <c r="F316" s="194" t="s">
        <v>612</v>
      </c>
      <c r="G316" s="195" t="s">
        <v>199</v>
      </c>
      <c r="H316" s="196">
        <v>3.62</v>
      </c>
      <c r="I316" s="197"/>
      <c r="J316" s="198">
        <f>ROUND(I316*H316,2)</f>
        <v>0</v>
      </c>
      <c r="K316" s="194" t="s">
        <v>141</v>
      </c>
      <c r="L316" s="40"/>
      <c r="M316" s="199" t="s">
        <v>1</v>
      </c>
      <c r="N316" s="200" t="s">
        <v>44</v>
      </c>
      <c r="O316" s="72"/>
      <c r="P316" s="201">
        <f>O316*H316</f>
        <v>0</v>
      </c>
      <c r="Q316" s="201">
        <v>1.6449999999999999E-6</v>
      </c>
      <c r="R316" s="201">
        <f>Q316*H316</f>
        <v>5.9548999999999995E-6</v>
      </c>
      <c r="S316" s="201">
        <v>0</v>
      </c>
      <c r="T316" s="202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3" t="s">
        <v>142</v>
      </c>
      <c r="AT316" s="203" t="s">
        <v>137</v>
      </c>
      <c r="AU316" s="203" t="s">
        <v>88</v>
      </c>
      <c r="AY316" s="18" t="s">
        <v>135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18" t="s">
        <v>86</v>
      </c>
      <c r="BK316" s="204">
        <f>ROUND(I316*H316,2)</f>
        <v>0</v>
      </c>
      <c r="BL316" s="18" t="s">
        <v>142</v>
      </c>
      <c r="BM316" s="203" t="s">
        <v>613</v>
      </c>
    </row>
    <row r="317" spans="1:65" s="15" customFormat="1">
      <c r="B317" s="228"/>
      <c r="C317" s="229"/>
      <c r="D317" s="207" t="s">
        <v>155</v>
      </c>
      <c r="E317" s="230" t="s">
        <v>1</v>
      </c>
      <c r="F317" s="231" t="s">
        <v>473</v>
      </c>
      <c r="G317" s="229"/>
      <c r="H317" s="230" t="s">
        <v>1</v>
      </c>
      <c r="I317" s="232"/>
      <c r="J317" s="229"/>
      <c r="K317" s="229"/>
      <c r="L317" s="233"/>
      <c r="M317" s="234"/>
      <c r="N317" s="235"/>
      <c r="O317" s="235"/>
      <c r="P317" s="235"/>
      <c r="Q317" s="235"/>
      <c r="R317" s="235"/>
      <c r="S317" s="235"/>
      <c r="T317" s="236"/>
      <c r="AT317" s="237" t="s">
        <v>155</v>
      </c>
      <c r="AU317" s="237" t="s">
        <v>88</v>
      </c>
      <c r="AV317" s="15" t="s">
        <v>86</v>
      </c>
      <c r="AW317" s="15" t="s">
        <v>34</v>
      </c>
      <c r="AX317" s="15" t="s">
        <v>79</v>
      </c>
      <c r="AY317" s="237" t="s">
        <v>135</v>
      </c>
    </row>
    <row r="318" spans="1:65" s="13" customFormat="1">
      <c r="B318" s="205"/>
      <c r="C318" s="206"/>
      <c r="D318" s="207" t="s">
        <v>155</v>
      </c>
      <c r="E318" s="208" t="s">
        <v>1</v>
      </c>
      <c r="F318" s="209" t="s">
        <v>601</v>
      </c>
      <c r="G318" s="206"/>
      <c r="H318" s="210">
        <v>3.62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155</v>
      </c>
      <c r="AU318" s="216" t="s">
        <v>88</v>
      </c>
      <c r="AV318" s="13" t="s">
        <v>88</v>
      </c>
      <c r="AW318" s="13" t="s">
        <v>34</v>
      </c>
      <c r="AX318" s="13" t="s">
        <v>86</v>
      </c>
      <c r="AY318" s="216" t="s">
        <v>135</v>
      </c>
    </row>
    <row r="319" spans="1:65" s="2" customFormat="1" ht="44.25" customHeight="1">
      <c r="A319" s="35"/>
      <c r="B319" s="36"/>
      <c r="C319" s="192" t="s">
        <v>614</v>
      </c>
      <c r="D319" s="192" t="s">
        <v>137</v>
      </c>
      <c r="E319" s="193" t="s">
        <v>615</v>
      </c>
      <c r="F319" s="194" t="s">
        <v>616</v>
      </c>
      <c r="G319" s="195" t="s">
        <v>199</v>
      </c>
      <c r="H319" s="196">
        <v>0.12</v>
      </c>
      <c r="I319" s="197"/>
      <c r="J319" s="198">
        <f>ROUND(I319*H319,2)</f>
        <v>0</v>
      </c>
      <c r="K319" s="194" t="s">
        <v>141</v>
      </c>
      <c r="L319" s="40"/>
      <c r="M319" s="199" t="s">
        <v>1</v>
      </c>
      <c r="N319" s="200" t="s">
        <v>44</v>
      </c>
      <c r="O319" s="72"/>
      <c r="P319" s="201">
        <f>O319*H319</f>
        <v>0</v>
      </c>
      <c r="Q319" s="201">
        <v>3.65E-3</v>
      </c>
      <c r="R319" s="201">
        <f>Q319*H319</f>
        <v>4.3799999999999997E-4</v>
      </c>
      <c r="S319" s="201">
        <v>0.11</v>
      </c>
      <c r="T319" s="202">
        <f>S319*H319</f>
        <v>1.32E-2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3" t="s">
        <v>142</v>
      </c>
      <c r="AT319" s="203" t="s">
        <v>137</v>
      </c>
      <c r="AU319" s="203" t="s">
        <v>88</v>
      </c>
      <c r="AY319" s="18" t="s">
        <v>135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18" t="s">
        <v>86</v>
      </c>
      <c r="BK319" s="204">
        <f>ROUND(I319*H319,2)</f>
        <v>0</v>
      </c>
      <c r="BL319" s="18" t="s">
        <v>142</v>
      </c>
      <c r="BM319" s="203" t="s">
        <v>617</v>
      </c>
    </row>
    <row r="320" spans="1:65" s="12" customFormat="1" ht="22.9" customHeight="1">
      <c r="B320" s="176"/>
      <c r="C320" s="177"/>
      <c r="D320" s="178" t="s">
        <v>78</v>
      </c>
      <c r="E320" s="190" t="s">
        <v>245</v>
      </c>
      <c r="F320" s="190" t="s">
        <v>246</v>
      </c>
      <c r="G320" s="177"/>
      <c r="H320" s="177"/>
      <c r="I320" s="180"/>
      <c r="J320" s="191">
        <f>BK320</f>
        <v>0</v>
      </c>
      <c r="K320" s="177"/>
      <c r="L320" s="182"/>
      <c r="M320" s="183"/>
      <c r="N320" s="184"/>
      <c r="O320" s="184"/>
      <c r="P320" s="185">
        <f>SUM(P321:P328)</f>
        <v>0</v>
      </c>
      <c r="Q320" s="184"/>
      <c r="R320" s="185">
        <f>SUM(R321:R328)</f>
        <v>0</v>
      </c>
      <c r="S320" s="184"/>
      <c r="T320" s="186">
        <f>SUM(T321:T328)</f>
        <v>0</v>
      </c>
      <c r="AR320" s="187" t="s">
        <v>86</v>
      </c>
      <c r="AT320" s="188" t="s">
        <v>78</v>
      </c>
      <c r="AU320" s="188" t="s">
        <v>86</v>
      </c>
      <c r="AY320" s="187" t="s">
        <v>135</v>
      </c>
      <c r="BK320" s="189">
        <f>SUM(BK321:BK328)</f>
        <v>0</v>
      </c>
    </row>
    <row r="321" spans="1:65" s="2" customFormat="1" ht="37.9" customHeight="1">
      <c r="A321" s="35"/>
      <c r="B321" s="36"/>
      <c r="C321" s="192" t="s">
        <v>618</v>
      </c>
      <c r="D321" s="192" t="s">
        <v>137</v>
      </c>
      <c r="E321" s="193" t="s">
        <v>259</v>
      </c>
      <c r="F321" s="194" t="s">
        <v>260</v>
      </c>
      <c r="G321" s="195" t="s">
        <v>178</v>
      </c>
      <c r="H321" s="196">
        <v>1.7030000000000001</v>
      </c>
      <c r="I321" s="197"/>
      <c r="J321" s="198">
        <f>ROUND(I321*H321,2)</f>
        <v>0</v>
      </c>
      <c r="K321" s="194" t="s">
        <v>141</v>
      </c>
      <c r="L321" s="40"/>
      <c r="M321" s="199" t="s">
        <v>1</v>
      </c>
      <c r="N321" s="200" t="s">
        <v>44</v>
      </c>
      <c r="O321" s="7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3" t="s">
        <v>142</v>
      </c>
      <c r="AT321" s="203" t="s">
        <v>137</v>
      </c>
      <c r="AU321" s="203" t="s">
        <v>88</v>
      </c>
      <c r="AY321" s="18" t="s">
        <v>135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18" t="s">
        <v>86</v>
      </c>
      <c r="BK321" s="204">
        <f>ROUND(I321*H321,2)</f>
        <v>0</v>
      </c>
      <c r="BL321" s="18" t="s">
        <v>142</v>
      </c>
      <c r="BM321" s="203" t="s">
        <v>619</v>
      </c>
    </row>
    <row r="322" spans="1:65" s="13" customFormat="1">
      <c r="B322" s="205"/>
      <c r="C322" s="206"/>
      <c r="D322" s="207" t="s">
        <v>155</v>
      </c>
      <c r="E322" s="208" t="s">
        <v>1</v>
      </c>
      <c r="F322" s="209" t="s">
        <v>620</v>
      </c>
      <c r="G322" s="206"/>
      <c r="H322" s="210">
        <v>1.7030000000000001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155</v>
      </c>
      <c r="AU322" s="216" t="s">
        <v>88</v>
      </c>
      <c r="AV322" s="13" t="s">
        <v>88</v>
      </c>
      <c r="AW322" s="13" t="s">
        <v>34</v>
      </c>
      <c r="AX322" s="13" t="s">
        <v>86</v>
      </c>
      <c r="AY322" s="216" t="s">
        <v>135</v>
      </c>
    </row>
    <row r="323" spans="1:65" s="2" customFormat="1" ht="37.9" customHeight="1">
      <c r="A323" s="35"/>
      <c r="B323" s="36"/>
      <c r="C323" s="192" t="s">
        <v>621</v>
      </c>
      <c r="D323" s="192" t="s">
        <v>137</v>
      </c>
      <c r="E323" s="193" t="s">
        <v>264</v>
      </c>
      <c r="F323" s="194" t="s">
        <v>254</v>
      </c>
      <c r="G323" s="195" t="s">
        <v>178</v>
      </c>
      <c r="H323" s="196">
        <v>23.841999999999999</v>
      </c>
      <c r="I323" s="197"/>
      <c r="J323" s="198">
        <f>ROUND(I323*H323,2)</f>
        <v>0</v>
      </c>
      <c r="K323" s="194" t="s">
        <v>141</v>
      </c>
      <c r="L323" s="40"/>
      <c r="M323" s="199" t="s">
        <v>1</v>
      </c>
      <c r="N323" s="200" t="s">
        <v>44</v>
      </c>
      <c r="O323" s="7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3" t="s">
        <v>142</v>
      </c>
      <c r="AT323" s="203" t="s">
        <v>137</v>
      </c>
      <c r="AU323" s="203" t="s">
        <v>88</v>
      </c>
      <c r="AY323" s="18" t="s">
        <v>135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8" t="s">
        <v>86</v>
      </c>
      <c r="BK323" s="204">
        <f>ROUND(I323*H323,2)</f>
        <v>0</v>
      </c>
      <c r="BL323" s="18" t="s">
        <v>142</v>
      </c>
      <c r="BM323" s="203" t="s">
        <v>622</v>
      </c>
    </row>
    <row r="324" spans="1:65" s="15" customFormat="1">
      <c r="B324" s="228"/>
      <c r="C324" s="229"/>
      <c r="D324" s="207" t="s">
        <v>155</v>
      </c>
      <c r="E324" s="230" t="s">
        <v>1</v>
      </c>
      <c r="F324" s="231" t="s">
        <v>256</v>
      </c>
      <c r="G324" s="229"/>
      <c r="H324" s="230" t="s">
        <v>1</v>
      </c>
      <c r="I324" s="232"/>
      <c r="J324" s="229"/>
      <c r="K324" s="229"/>
      <c r="L324" s="233"/>
      <c r="M324" s="234"/>
      <c r="N324" s="235"/>
      <c r="O324" s="235"/>
      <c r="P324" s="235"/>
      <c r="Q324" s="235"/>
      <c r="R324" s="235"/>
      <c r="S324" s="235"/>
      <c r="T324" s="236"/>
      <c r="AT324" s="237" t="s">
        <v>155</v>
      </c>
      <c r="AU324" s="237" t="s">
        <v>88</v>
      </c>
      <c r="AV324" s="15" t="s">
        <v>86</v>
      </c>
      <c r="AW324" s="15" t="s">
        <v>34</v>
      </c>
      <c r="AX324" s="15" t="s">
        <v>79</v>
      </c>
      <c r="AY324" s="237" t="s">
        <v>135</v>
      </c>
    </row>
    <row r="325" spans="1:65" s="13" customFormat="1">
      <c r="B325" s="205"/>
      <c r="C325" s="206"/>
      <c r="D325" s="207" t="s">
        <v>155</v>
      </c>
      <c r="E325" s="208" t="s">
        <v>1</v>
      </c>
      <c r="F325" s="209" t="s">
        <v>623</v>
      </c>
      <c r="G325" s="206"/>
      <c r="H325" s="210">
        <v>23.841999999999999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155</v>
      </c>
      <c r="AU325" s="216" t="s">
        <v>88</v>
      </c>
      <c r="AV325" s="13" t="s">
        <v>88</v>
      </c>
      <c r="AW325" s="13" t="s">
        <v>34</v>
      </c>
      <c r="AX325" s="13" t="s">
        <v>86</v>
      </c>
      <c r="AY325" s="216" t="s">
        <v>135</v>
      </c>
    </row>
    <row r="326" spans="1:65" s="2" customFormat="1" ht="44.25" customHeight="1">
      <c r="A326" s="35"/>
      <c r="B326" s="36"/>
      <c r="C326" s="192" t="s">
        <v>624</v>
      </c>
      <c r="D326" s="192" t="s">
        <v>137</v>
      </c>
      <c r="E326" s="193" t="s">
        <v>268</v>
      </c>
      <c r="F326" s="194" t="s">
        <v>269</v>
      </c>
      <c r="G326" s="195" t="s">
        <v>178</v>
      </c>
      <c r="H326" s="196">
        <v>1.7030000000000001</v>
      </c>
      <c r="I326" s="197"/>
      <c r="J326" s="198">
        <f>ROUND(I326*H326,2)</f>
        <v>0</v>
      </c>
      <c r="K326" s="194" t="s">
        <v>141</v>
      </c>
      <c r="L326" s="40"/>
      <c r="M326" s="199" t="s">
        <v>1</v>
      </c>
      <c r="N326" s="200" t="s">
        <v>44</v>
      </c>
      <c r="O326" s="7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3" t="s">
        <v>142</v>
      </c>
      <c r="AT326" s="203" t="s">
        <v>137</v>
      </c>
      <c r="AU326" s="203" t="s">
        <v>88</v>
      </c>
      <c r="AY326" s="18" t="s">
        <v>135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8" t="s">
        <v>86</v>
      </c>
      <c r="BK326" s="204">
        <f>ROUND(I326*H326,2)</f>
        <v>0</v>
      </c>
      <c r="BL326" s="18" t="s">
        <v>142</v>
      </c>
      <c r="BM326" s="203" t="s">
        <v>625</v>
      </c>
    </row>
    <row r="327" spans="1:65" s="13" customFormat="1">
      <c r="B327" s="205"/>
      <c r="C327" s="206"/>
      <c r="D327" s="207" t="s">
        <v>155</v>
      </c>
      <c r="E327" s="208" t="s">
        <v>1</v>
      </c>
      <c r="F327" s="209" t="s">
        <v>620</v>
      </c>
      <c r="G327" s="206"/>
      <c r="H327" s="210">
        <v>1.7030000000000001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155</v>
      </c>
      <c r="AU327" s="216" t="s">
        <v>88</v>
      </c>
      <c r="AV327" s="13" t="s">
        <v>88</v>
      </c>
      <c r="AW327" s="13" t="s">
        <v>34</v>
      </c>
      <c r="AX327" s="13" t="s">
        <v>79</v>
      </c>
      <c r="AY327" s="216" t="s">
        <v>135</v>
      </c>
    </row>
    <row r="328" spans="1:65" s="14" customFormat="1">
      <c r="B328" s="217"/>
      <c r="C328" s="218"/>
      <c r="D328" s="207" t="s">
        <v>155</v>
      </c>
      <c r="E328" s="219" t="s">
        <v>1</v>
      </c>
      <c r="F328" s="220" t="s">
        <v>168</v>
      </c>
      <c r="G328" s="218"/>
      <c r="H328" s="221">
        <v>1.7030000000000001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155</v>
      </c>
      <c r="AU328" s="227" t="s">
        <v>88</v>
      </c>
      <c r="AV328" s="14" t="s">
        <v>142</v>
      </c>
      <c r="AW328" s="14" t="s">
        <v>34</v>
      </c>
      <c r="AX328" s="14" t="s">
        <v>86</v>
      </c>
      <c r="AY328" s="227" t="s">
        <v>135</v>
      </c>
    </row>
    <row r="329" spans="1:65" s="12" customFormat="1" ht="22.9" customHeight="1">
      <c r="B329" s="176"/>
      <c r="C329" s="177"/>
      <c r="D329" s="178" t="s">
        <v>78</v>
      </c>
      <c r="E329" s="190" t="s">
        <v>274</v>
      </c>
      <c r="F329" s="190" t="s">
        <v>275</v>
      </c>
      <c r="G329" s="177"/>
      <c r="H329" s="177"/>
      <c r="I329" s="180"/>
      <c r="J329" s="191">
        <f>BK329</f>
        <v>0</v>
      </c>
      <c r="K329" s="177"/>
      <c r="L329" s="182"/>
      <c r="M329" s="183"/>
      <c r="N329" s="184"/>
      <c r="O329" s="184"/>
      <c r="P329" s="185">
        <f>P330</f>
        <v>0</v>
      </c>
      <c r="Q329" s="184"/>
      <c r="R329" s="185">
        <f>R330</f>
        <v>0</v>
      </c>
      <c r="S329" s="184"/>
      <c r="T329" s="186">
        <f>T330</f>
        <v>0</v>
      </c>
      <c r="AR329" s="187" t="s">
        <v>86</v>
      </c>
      <c r="AT329" s="188" t="s">
        <v>78</v>
      </c>
      <c r="AU329" s="188" t="s">
        <v>86</v>
      </c>
      <c r="AY329" s="187" t="s">
        <v>135</v>
      </c>
      <c r="BK329" s="189">
        <f>BK330</f>
        <v>0</v>
      </c>
    </row>
    <row r="330" spans="1:65" s="2" customFormat="1" ht="49.15" customHeight="1">
      <c r="A330" s="35"/>
      <c r="B330" s="36"/>
      <c r="C330" s="192" t="s">
        <v>626</v>
      </c>
      <c r="D330" s="192" t="s">
        <v>137</v>
      </c>
      <c r="E330" s="193" t="s">
        <v>627</v>
      </c>
      <c r="F330" s="194" t="s">
        <v>628</v>
      </c>
      <c r="G330" s="195" t="s">
        <v>178</v>
      </c>
      <c r="H330" s="196">
        <v>65.194000000000003</v>
      </c>
      <c r="I330" s="197"/>
      <c r="J330" s="198">
        <f>ROUND(I330*H330,2)</f>
        <v>0</v>
      </c>
      <c r="K330" s="194" t="s">
        <v>141</v>
      </c>
      <c r="L330" s="40"/>
      <c r="M330" s="199" t="s">
        <v>1</v>
      </c>
      <c r="N330" s="200" t="s">
        <v>44</v>
      </c>
      <c r="O330" s="7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3" t="s">
        <v>142</v>
      </c>
      <c r="AT330" s="203" t="s">
        <v>137</v>
      </c>
      <c r="AU330" s="203" t="s">
        <v>88</v>
      </c>
      <c r="AY330" s="18" t="s">
        <v>135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8" t="s">
        <v>86</v>
      </c>
      <c r="BK330" s="204">
        <f>ROUND(I330*H330,2)</f>
        <v>0</v>
      </c>
      <c r="BL330" s="18" t="s">
        <v>142</v>
      </c>
      <c r="BM330" s="203" t="s">
        <v>629</v>
      </c>
    </row>
    <row r="331" spans="1:65" s="12" customFormat="1" ht="25.9" customHeight="1">
      <c r="B331" s="176"/>
      <c r="C331" s="177"/>
      <c r="D331" s="178" t="s">
        <v>78</v>
      </c>
      <c r="E331" s="179" t="s">
        <v>630</v>
      </c>
      <c r="F331" s="179" t="s">
        <v>631</v>
      </c>
      <c r="G331" s="177"/>
      <c r="H331" s="177"/>
      <c r="I331" s="180"/>
      <c r="J331" s="181">
        <f>BK331</f>
        <v>0</v>
      </c>
      <c r="K331" s="177"/>
      <c r="L331" s="182"/>
      <c r="M331" s="183"/>
      <c r="N331" s="184"/>
      <c r="O331" s="184"/>
      <c r="P331" s="185">
        <f>SUM(P332:P334)</f>
        <v>0</v>
      </c>
      <c r="Q331" s="184"/>
      <c r="R331" s="185">
        <f>SUM(R332:R334)</f>
        <v>0</v>
      </c>
      <c r="S331" s="184"/>
      <c r="T331" s="186">
        <f>SUM(T332:T334)</f>
        <v>0</v>
      </c>
      <c r="AR331" s="187" t="s">
        <v>142</v>
      </c>
      <c r="AT331" s="188" t="s">
        <v>78</v>
      </c>
      <c r="AU331" s="188" t="s">
        <v>79</v>
      </c>
      <c r="AY331" s="187" t="s">
        <v>135</v>
      </c>
      <c r="BK331" s="189">
        <f>SUM(BK332:BK334)</f>
        <v>0</v>
      </c>
    </row>
    <row r="332" spans="1:65" s="2" customFormat="1" ht="24.2" customHeight="1">
      <c r="A332" s="35"/>
      <c r="B332" s="36"/>
      <c r="C332" s="192" t="s">
        <v>632</v>
      </c>
      <c r="D332" s="192" t="s">
        <v>137</v>
      </c>
      <c r="E332" s="193" t="s">
        <v>633</v>
      </c>
      <c r="F332" s="194" t="s">
        <v>634</v>
      </c>
      <c r="G332" s="195" t="s">
        <v>160</v>
      </c>
      <c r="H332" s="196">
        <v>1.294</v>
      </c>
      <c r="I332" s="197"/>
      <c r="J332" s="198">
        <f>ROUND(I332*H332,2)</f>
        <v>0</v>
      </c>
      <c r="K332" s="194" t="s">
        <v>1</v>
      </c>
      <c r="L332" s="40"/>
      <c r="M332" s="199" t="s">
        <v>1</v>
      </c>
      <c r="N332" s="200" t="s">
        <v>44</v>
      </c>
      <c r="O332" s="72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3" t="s">
        <v>635</v>
      </c>
      <c r="AT332" s="203" t="s">
        <v>137</v>
      </c>
      <c r="AU332" s="203" t="s">
        <v>86</v>
      </c>
      <c r="AY332" s="18" t="s">
        <v>135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8" t="s">
        <v>86</v>
      </c>
      <c r="BK332" s="204">
        <f>ROUND(I332*H332,2)</f>
        <v>0</v>
      </c>
      <c r="BL332" s="18" t="s">
        <v>635</v>
      </c>
      <c r="BM332" s="203" t="s">
        <v>636</v>
      </c>
    </row>
    <row r="333" spans="1:65" s="15" customFormat="1">
      <c r="B333" s="228"/>
      <c r="C333" s="229"/>
      <c r="D333" s="207" t="s">
        <v>155</v>
      </c>
      <c r="E333" s="230" t="s">
        <v>1</v>
      </c>
      <c r="F333" s="231" t="s">
        <v>637</v>
      </c>
      <c r="G333" s="229"/>
      <c r="H333" s="230" t="s">
        <v>1</v>
      </c>
      <c r="I333" s="232"/>
      <c r="J333" s="229"/>
      <c r="K333" s="229"/>
      <c r="L333" s="233"/>
      <c r="M333" s="234"/>
      <c r="N333" s="235"/>
      <c r="O333" s="235"/>
      <c r="P333" s="235"/>
      <c r="Q333" s="235"/>
      <c r="R333" s="235"/>
      <c r="S333" s="235"/>
      <c r="T333" s="236"/>
      <c r="AT333" s="237" t="s">
        <v>155</v>
      </c>
      <c r="AU333" s="237" t="s">
        <v>86</v>
      </c>
      <c r="AV333" s="15" t="s">
        <v>86</v>
      </c>
      <c r="AW333" s="15" t="s">
        <v>34</v>
      </c>
      <c r="AX333" s="15" t="s">
        <v>79</v>
      </c>
      <c r="AY333" s="237" t="s">
        <v>135</v>
      </c>
    </row>
    <row r="334" spans="1:65" s="13" customFormat="1">
      <c r="B334" s="205"/>
      <c r="C334" s="206"/>
      <c r="D334" s="207" t="s">
        <v>155</v>
      </c>
      <c r="E334" s="208" t="s">
        <v>1</v>
      </c>
      <c r="F334" s="209" t="s">
        <v>638</v>
      </c>
      <c r="G334" s="206"/>
      <c r="H334" s="210">
        <v>1.294</v>
      </c>
      <c r="I334" s="211"/>
      <c r="J334" s="206"/>
      <c r="K334" s="206"/>
      <c r="L334" s="212"/>
      <c r="M334" s="268"/>
      <c r="N334" s="269"/>
      <c r="O334" s="269"/>
      <c r="P334" s="269"/>
      <c r="Q334" s="269"/>
      <c r="R334" s="269"/>
      <c r="S334" s="269"/>
      <c r="T334" s="270"/>
      <c r="AT334" s="216" t="s">
        <v>155</v>
      </c>
      <c r="AU334" s="216" t="s">
        <v>86</v>
      </c>
      <c r="AV334" s="13" t="s">
        <v>88</v>
      </c>
      <c r="AW334" s="13" t="s">
        <v>34</v>
      </c>
      <c r="AX334" s="13" t="s">
        <v>86</v>
      </c>
      <c r="AY334" s="216" t="s">
        <v>135</v>
      </c>
    </row>
    <row r="335" spans="1:65" s="2" customFormat="1" ht="6.95" customHeight="1">
      <c r="A335" s="35"/>
      <c r="B335" s="55"/>
      <c r="C335" s="56"/>
      <c r="D335" s="56"/>
      <c r="E335" s="56"/>
      <c r="F335" s="56"/>
      <c r="G335" s="56"/>
      <c r="H335" s="56"/>
      <c r="I335" s="56"/>
      <c r="J335" s="56"/>
      <c r="K335" s="56"/>
      <c r="L335" s="40"/>
      <c r="M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</row>
  </sheetData>
  <sheetProtection algorithmName="SHA-512" hashValue="RKJpIT+qL8ijyBNLfsVi4eDzHAnRy05WGd6aTUAs/TcTjvj6PLepeEmAB0Lu7pZRbzvbPxMizQY+jwGJ/STGXQ==" saltValue="fsNoY2RzqM18shKGs2kc7mh32lGTrENuQEHL281gHY+3kbBBTSENWbrZgtTWxnVRK1Q6QoDRzdzLZmh0PRpz4A==" spinCount="100000" sheet="1" objects="1" scenarios="1" formatColumns="0" formatRows="0" autoFilter="0"/>
  <autoFilter ref="C130:K334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88</v>
      </c>
    </row>
    <row r="4" spans="1:46" s="1" customFormat="1" ht="24.95" customHeight="1">
      <c r="B4" s="21"/>
      <c r="D4" s="118" t="s">
        <v>100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26.25" customHeight="1">
      <c r="B7" s="21"/>
      <c r="E7" s="319" t="str">
        <f>'Rekapitulace stavby'!K6</f>
        <v>VD Josefův Důl, oprava a rekonstrukce venkovní kanalizace a objektů dozorství - investiční část</v>
      </c>
      <c r="F7" s="320"/>
      <c r="G7" s="320"/>
      <c r="H7" s="320"/>
      <c r="L7" s="21"/>
    </row>
    <row r="8" spans="1:46" s="1" customFormat="1" ht="12" customHeight="1">
      <c r="B8" s="21"/>
      <c r="D8" s="120" t="s">
        <v>101</v>
      </c>
      <c r="L8" s="21"/>
    </row>
    <row r="9" spans="1:46" s="2" customFormat="1" ht="16.5" customHeight="1">
      <c r="A9" s="35"/>
      <c r="B9" s="40"/>
      <c r="C9" s="35"/>
      <c r="D9" s="35"/>
      <c r="E9" s="319" t="s">
        <v>102</v>
      </c>
      <c r="F9" s="321"/>
      <c r="G9" s="321"/>
      <c r="H9" s="32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103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2" t="s">
        <v>639</v>
      </c>
      <c r="F11" s="321"/>
      <c r="G11" s="321"/>
      <c r="H11" s="321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22. 4. 2021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3" t="str">
        <f>'Rekapitulace stavby'!E14</f>
        <v>Vyplň údaj</v>
      </c>
      <c r="F20" s="324"/>
      <c r="G20" s="324"/>
      <c r="H20" s="324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31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32</v>
      </c>
      <c r="F23" s="35"/>
      <c r="G23" s="35"/>
      <c r="H23" s="35"/>
      <c r="I23" s="120" t="s">
        <v>27</v>
      </c>
      <c r="J23" s="111" t="s">
        <v>33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35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36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37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71.25" customHeight="1">
      <c r="A29" s="122"/>
      <c r="B29" s="123"/>
      <c r="C29" s="122"/>
      <c r="D29" s="122"/>
      <c r="E29" s="325" t="s">
        <v>38</v>
      </c>
      <c r="F29" s="325"/>
      <c r="G29" s="325"/>
      <c r="H29" s="325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39</v>
      </c>
      <c r="E32" s="35"/>
      <c r="F32" s="35"/>
      <c r="G32" s="35"/>
      <c r="H32" s="35"/>
      <c r="I32" s="35"/>
      <c r="J32" s="127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41</v>
      </c>
      <c r="G34" s="35"/>
      <c r="H34" s="35"/>
      <c r="I34" s="128" t="s">
        <v>40</v>
      </c>
      <c r="J34" s="128" t="s">
        <v>42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43</v>
      </c>
      <c r="E35" s="120" t="s">
        <v>44</v>
      </c>
      <c r="F35" s="130">
        <f>ROUND((SUM(BE122:BE134)),  2)</f>
        <v>0</v>
      </c>
      <c r="G35" s="35"/>
      <c r="H35" s="35"/>
      <c r="I35" s="131">
        <v>0.21</v>
      </c>
      <c r="J35" s="130">
        <f>ROUND(((SUM(BE122:BE134))*I35),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45</v>
      </c>
      <c r="F36" s="130">
        <f>ROUND((SUM(BF122:BF134)),  2)</f>
        <v>0</v>
      </c>
      <c r="G36" s="35"/>
      <c r="H36" s="35"/>
      <c r="I36" s="131">
        <v>0.15</v>
      </c>
      <c r="J36" s="130">
        <f>ROUND(((SUM(BF122:BF134))*I36),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46</v>
      </c>
      <c r="F37" s="130">
        <f>ROUND((SUM(BG122:BG134)),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47</v>
      </c>
      <c r="F38" s="130">
        <f>ROUND((SUM(BH122:BH134)),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48</v>
      </c>
      <c r="F39" s="130">
        <f>ROUND((SUM(BI122:BI134)),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49</v>
      </c>
      <c r="E41" s="134"/>
      <c r="F41" s="134"/>
      <c r="G41" s="135" t="s">
        <v>50</v>
      </c>
      <c r="H41" s="136" t="s">
        <v>51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52</v>
      </c>
      <c r="E50" s="140"/>
      <c r="F50" s="140"/>
      <c r="G50" s="139" t="s">
        <v>53</v>
      </c>
      <c r="H50" s="140"/>
      <c r="I50" s="140"/>
      <c r="J50" s="140"/>
      <c r="K50" s="140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1" t="s">
        <v>54</v>
      </c>
      <c r="E61" s="142"/>
      <c r="F61" s="143" t="s">
        <v>55</v>
      </c>
      <c r="G61" s="141" t="s">
        <v>54</v>
      </c>
      <c r="H61" s="142"/>
      <c r="I61" s="142"/>
      <c r="J61" s="144" t="s">
        <v>55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39" t="s">
        <v>56</v>
      </c>
      <c r="E65" s="145"/>
      <c r="F65" s="145"/>
      <c r="G65" s="139" t="s">
        <v>57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1" t="s">
        <v>54</v>
      </c>
      <c r="E76" s="142"/>
      <c r="F76" s="143" t="s">
        <v>55</v>
      </c>
      <c r="G76" s="141" t="s">
        <v>54</v>
      </c>
      <c r="H76" s="142"/>
      <c r="I76" s="142"/>
      <c r="J76" s="144" t="s">
        <v>55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customHeight="1">
      <c r="A85" s="35"/>
      <c r="B85" s="36"/>
      <c r="C85" s="37"/>
      <c r="D85" s="37"/>
      <c r="E85" s="317" t="str">
        <f>E7</f>
        <v>VD Josefův Důl, oprava a rekonstrukce venkovní kanalizace a objektů dozorství - investiční část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101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7" t="s">
        <v>102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103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96" t="str">
        <f>E11</f>
        <v>SO 09 - Opláštění fasády</v>
      </c>
      <c r="F89" s="316"/>
      <c r="G89" s="316"/>
      <c r="H89" s="316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VD Josefův Důl</v>
      </c>
      <c r="G91" s="37"/>
      <c r="H91" s="37"/>
      <c r="I91" s="30" t="s">
        <v>22</v>
      </c>
      <c r="J91" s="67" t="str">
        <f>IF(J14="","",J14)</f>
        <v>22. 4. 2021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>Povodí Labe, státní podnik</v>
      </c>
      <c r="G93" s="37"/>
      <c r="H93" s="37"/>
      <c r="I93" s="30" t="s">
        <v>30</v>
      </c>
      <c r="J93" s="33" t="str">
        <f>E23</f>
        <v>Multiaqua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35</v>
      </c>
      <c r="J94" s="33" t="str">
        <f>E26</f>
        <v>Pavel Romášek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106</v>
      </c>
      <c r="D96" s="151"/>
      <c r="E96" s="151"/>
      <c r="F96" s="151"/>
      <c r="G96" s="151"/>
      <c r="H96" s="151"/>
      <c r="I96" s="151"/>
      <c r="J96" s="152" t="s">
        <v>107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108</v>
      </c>
      <c r="D98" s="37"/>
      <c r="E98" s="37"/>
      <c r="F98" s="37"/>
      <c r="G98" s="37"/>
      <c r="H98" s="37"/>
      <c r="I98" s="37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109</v>
      </c>
    </row>
    <row r="99" spans="1:47" s="9" customFormat="1" ht="24.95" customHeight="1">
      <c r="B99" s="154"/>
      <c r="C99" s="155"/>
      <c r="D99" s="156" t="s">
        <v>118</v>
      </c>
      <c r="E99" s="157"/>
      <c r="F99" s="157"/>
      <c r="G99" s="157"/>
      <c r="H99" s="157"/>
      <c r="I99" s="157"/>
      <c r="J99" s="158">
        <f>J123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640</v>
      </c>
      <c r="E100" s="162"/>
      <c r="F100" s="162"/>
      <c r="G100" s="162"/>
      <c r="H100" s="162"/>
      <c r="I100" s="162"/>
      <c r="J100" s="163">
        <f>J124</f>
        <v>0</v>
      </c>
      <c r="K100" s="105"/>
      <c r="L100" s="164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4" t="s">
        <v>120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6.25" customHeight="1">
      <c r="A110" s="35"/>
      <c r="B110" s="36"/>
      <c r="C110" s="37"/>
      <c r="D110" s="37"/>
      <c r="E110" s="317" t="str">
        <f>E7</f>
        <v>VD Josefův Důl, oprava a rekonstrukce venkovní kanalizace a objektů dozorství - investiční část</v>
      </c>
      <c r="F110" s="318"/>
      <c r="G110" s="318"/>
      <c r="H110" s="318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101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pans="1:47" s="2" customFormat="1" ht="16.5" customHeight="1">
      <c r="A112" s="35"/>
      <c r="B112" s="36"/>
      <c r="C112" s="37"/>
      <c r="D112" s="37"/>
      <c r="E112" s="317" t="s">
        <v>102</v>
      </c>
      <c r="F112" s="316"/>
      <c r="G112" s="316"/>
      <c r="H112" s="316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103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96" t="str">
        <f>E11</f>
        <v>SO 09 - Opláštění fasády</v>
      </c>
      <c r="F114" s="316"/>
      <c r="G114" s="316"/>
      <c r="H114" s="31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F14</f>
        <v>VD Josefův Důl</v>
      </c>
      <c r="G116" s="37"/>
      <c r="H116" s="37"/>
      <c r="I116" s="30" t="s">
        <v>22</v>
      </c>
      <c r="J116" s="67" t="str">
        <f>IF(J14="","",J14)</f>
        <v>22. 4. 2021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E17</f>
        <v>Povodí Labe, státní podnik</v>
      </c>
      <c r="G118" s="37"/>
      <c r="H118" s="37"/>
      <c r="I118" s="30" t="s">
        <v>30</v>
      </c>
      <c r="J118" s="33" t="str">
        <f>E23</f>
        <v>Multiaqua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IF(E20="","",E20)</f>
        <v>Vyplň údaj</v>
      </c>
      <c r="G119" s="37"/>
      <c r="H119" s="37"/>
      <c r="I119" s="30" t="s">
        <v>35</v>
      </c>
      <c r="J119" s="33" t="str">
        <f>E26</f>
        <v>Pavel Romášek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5"/>
      <c r="B121" s="166"/>
      <c r="C121" s="167" t="s">
        <v>121</v>
      </c>
      <c r="D121" s="168" t="s">
        <v>64</v>
      </c>
      <c r="E121" s="168" t="s">
        <v>60</v>
      </c>
      <c r="F121" s="168" t="s">
        <v>61</v>
      </c>
      <c r="G121" s="168" t="s">
        <v>122</v>
      </c>
      <c r="H121" s="168" t="s">
        <v>123</v>
      </c>
      <c r="I121" s="168" t="s">
        <v>124</v>
      </c>
      <c r="J121" s="168" t="s">
        <v>107</v>
      </c>
      <c r="K121" s="169" t="s">
        <v>125</v>
      </c>
      <c r="L121" s="170"/>
      <c r="M121" s="76" t="s">
        <v>1</v>
      </c>
      <c r="N121" s="77" t="s">
        <v>43</v>
      </c>
      <c r="O121" s="77" t="s">
        <v>126</v>
      </c>
      <c r="P121" s="77" t="s">
        <v>127</v>
      </c>
      <c r="Q121" s="77" t="s">
        <v>128</v>
      </c>
      <c r="R121" s="77" t="s">
        <v>129</v>
      </c>
      <c r="S121" s="77" t="s">
        <v>130</v>
      </c>
      <c r="T121" s="78" t="s">
        <v>131</v>
      </c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</row>
    <row r="122" spans="1:65" s="2" customFormat="1" ht="22.9" customHeight="1">
      <c r="A122" s="35"/>
      <c r="B122" s="36"/>
      <c r="C122" s="83" t="s">
        <v>132</v>
      </c>
      <c r="D122" s="37"/>
      <c r="E122" s="37"/>
      <c r="F122" s="37"/>
      <c r="G122" s="37"/>
      <c r="H122" s="37"/>
      <c r="I122" s="37"/>
      <c r="J122" s="171">
        <f>BK122</f>
        <v>0</v>
      </c>
      <c r="K122" s="37"/>
      <c r="L122" s="40"/>
      <c r="M122" s="79"/>
      <c r="N122" s="172"/>
      <c r="O122" s="80"/>
      <c r="P122" s="173">
        <f>P123</f>
        <v>0</v>
      </c>
      <c r="Q122" s="80"/>
      <c r="R122" s="173">
        <f>R123</f>
        <v>1.693141</v>
      </c>
      <c r="S122" s="80"/>
      <c r="T122" s="174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78</v>
      </c>
      <c r="AU122" s="18" t="s">
        <v>109</v>
      </c>
      <c r="BK122" s="175">
        <f>BK123</f>
        <v>0</v>
      </c>
    </row>
    <row r="123" spans="1:65" s="12" customFormat="1" ht="25.9" customHeight="1">
      <c r="B123" s="176"/>
      <c r="C123" s="177"/>
      <c r="D123" s="178" t="s">
        <v>78</v>
      </c>
      <c r="E123" s="179" t="s">
        <v>280</v>
      </c>
      <c r="F123" s="179" t="s">
        <v>281</v>
      </c>
      <c r="G123" s="177"/>
      <c r="H123" s="177"/>
      <c r="I123" s="180"/>
      <c r="J123" s="181">
        <f>BK123</f>
        <v>0</v>
      </c>
      <c r="K123" s="177"/>
      <c r="L123" s="182"/>
      <c r="M123" s="183"/>
      <c r="N123" s="184"/>
      <c r="O123" s="184"/>
      <c r="P123" s="185">
        <f>P124</f>
        <v>0</v>
      </c>
      <c r="Q123" s="184"/>
      <c r="R123" s="185">
        <f>R124</f>
        <v>1.693141</v>
      </c>
      <c r="S123" s="184"/>
      <c r="T123" s="186">
        <f>T124</f>
        <v>0</v>
      </c>
      <c r="AR123" s="187" t="s">
        <v>88</v>
      </c>
      <c r="AT123" s="188" t="s">
        <v>78</v>
      </c>
      <c r="AU123" s="188" t="s">
        <v>79</v>
      </c>
      <c r="AY123" s="187" t="s">
        <v>135</v>
      </c>
      <c r="BK123" s="189">
        <f>BK124</f>
        <v>0</v>
      </c>
    </row>
    <row r="124" spans="1:65" s="12" customFormat="1" ht="22.9" customHeight="1">
      <c r="B124" s="176"/>
      <c r="C124" s="177"/>
      <c r="D124" s="178" t="s">
        <v>78</v>
      </c>
      <c r="E124" s="190" t="s">
        <v>641</v>
      </c>
      <c r="F124" s="190" t="s">
        <v>642</v>
      </c>
      <c r="G124" s="177"/>
      <c r="H124" s="177"/>
      <c r="I124" s="180"/>
      <c r="J124" s="191">
        <f>BK124</f>
        <v>0</v>
      </c>
      <c r="K124" s="177"/>
      <c r="L124" s="182"/>
      <c r="M124" s="183"/>
      <c r="N124" s="184"/>
      <c r="O124" s="184"/>
      <c r="P124" s="185">
        <f>SUM(P125:P134)</f>
        <v>0</v>
      </c>
      <c r="Q124" s="184"/>
      <c r="R124" s="185">
        <f>SUM(R125:R134)</f>
        <v>1.693141</v>
      </c>
      <c r="S124" s="184"/>
      <c r="T124" s="186">
        <f>SUM(T125:T134)</f>
        <v>0</v>
      </c>
      <c r="AR124" s="187" t="s">
        <v>88</v>
      </c>
      <c r="AT124" s="188" t="s">
        <v>78</v>
      </c>
      <c r="AU124" s="188" t="s">
        <v>86</v>
      </c>
      <c r="AY124" s="187" t="s">
        <v>135</v>
      </c>
      <c r="BK124" s="189">
        <f>SUM(BK125:BK134)</f>
        <v>0</v>
      </c>
    </row>
    <row r="125" spans="1:65" s="2" customFormat="1" ht="24.2" customHeight="1">
      <c r="A125" s="35"/>
      <c r="B125" s="36"/>
      <c r="C125" s="192" t="s">
        <v>86</v>
      </c>
      <c r="D125" s="192" t="s">
        <v>137</v>
      </c>
      <c r="E125" s="193" t="s">
        <v>643</v>
      </c>
      <c r="F125" s="194" t="s">
        <v>644</v>
      </c>
      <c r="G125" s="195" t="s">
        <v>199</v>
      </c>
      <c r="H125" s="196">
        <v>107.9</v>
      </c>
      <c r="I125" s="197"/>
      <c r="J125" s="198">
        <f>ROUND(I125*H125,2)</f>
        <v>0</v>
      </c>
      <c r="K125" s="194" t="s">
        <v>1</v>
      </c>
      <c r="L125" s="40"/>
      <c r="M125" s="199" t="s">
        <v>1</v>
      </c>
      <c r="N125" s="200" t="s">
        <v>44</v>
      </c>
      <c r="O125" s="72"/>
      <c r="P125" s="201">
        <f>O125*H125</f>
        <v>0</v>
      </c>
      <c r="Q125" s="201">
        <v>1.7899999999999999E-3</v>
      </c>
      <c r="R125" s="201">
        <f>Q125*H125</f>
        <v>0.19314100000000001</v>
      </c>
      <c r="S125" s="201">
        <v>0</v>
      </c>
      <c r="T125" s="20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3" t="s">
        <v>218</v>
      </c>
      <c r="AT125" s="203" t="s">
        <v>137</v>
      </c>
      <c r="AU125" s="203" t="s">
        <v>88</v>
      </c>
      <c r="AY125" s="18" t="s">
        <v>135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8" t="s">
        <v>86</v>
      </c>
      <c r="BK125" s="204">
        <f>ROUND(I125*H125,2)</f>
        <v>0</v>
      </c>
      <c r="BL125" s="18" t="s">
        <v>218</v>
      </c>
      <c r="BM125" s="203" t="s">
        <v>645</v>
      </c>
    </row>
    <row r="126" spans="1:65" s="2" customFormat="1" ht="29.25">
      <c r="A126" s="35"/>
      <c r="B126" s="36"/>
      <c r="C126" s="37"/>
      <c r="D126" s="207" t="s">
        <v>313</v>
      </c>
      <c r="E126" s="37"/>
      <c r="F126" s="253" t="s">
        <v>646</v>
      </c>
      <c r="G126" s="37"/>
      <c r="H126" s="37"/>
      <c r="I126" s="254"/>
      <c r="J126" s="37"/>
      <c r="K126" s="37"/>
      <c r="L126" s="40"/>
      <c r="M126" s="255"/>
      <c r="N126" s="256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313</v>
      </c>
      <c r="AU126" s="18" t="s">
        <v>88</v>
      </c>
    </row>
    <row r="127" spans="1:65" s="15" customFormat="1">
      <c r="B127" s="228"/>
      <c r="C127" s="229"/>
      <c r="D127" s="207" t="s">
        <v>155</v>
      </c>
      <c r="E127" s="230" t="s">
        <v>1</v>
      </c>
      <c r="F127" s="231" t="s">
        <v>647</v>
      </c>
      <c r="G127" s="229"/>
      <c r="H127" s="230" t="s">
        <v>1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155</v>
      </c>
      <c r="AU127" s="237" t="s">
        <v>88</v>
      </c>
      <c r="AV127" s="15" t="s">
        <v>86</v>
      </c>
      <c r="AW127" s="15" t="s">
        <v>34</v>
      </c>
      <c r="AX127" s="15" t="s">
        <v>79</v>
      </c>
      <c r="AY127" s="237" t="s">
        <v>135</v>
      </c>
    </row>
    <row r="128" spans="1:65" s="13" customFormat="1">
      <c r="B128" s="205"/>
      <c r="C128" s="206"/>
      <c r="D128" s="207" t="s">
        <v>155</v>
      </c>
      <c r="E128" s="208" t="s">
        <v>1</v>
      </c>
      <c r="F128" s="209" t="s">
        <v>648</v>
      </c>
      <c r="G128" s="206"/>
      <c r="H128" s="210">
        <v>107.9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155</v>
      </c>
      <c r="AU128" s="216" t="s">
        <v>88</v>
      </c>
      <c r="AV128" s="13" t="s">
        <v>88</v>
      </c>
      <c r="AW128" s="13" t="s">
        <v>34</v>
      </c>
      <c r="AX128" s="13" t="s">
        <v>86</v>
      </c>
      <c r="AY128" s="216" t="s">
        <v>135</v>
      </c>
    </row>
    <row r="129" spans="1:65" s="2" customFormat="1" ht="16.5" customHeight="1">
      <c r="A129" s="35"/>
      <c r="B129" s="36"/>
      <c r="C129" s="238" t="s">
        <v>88</v>
      </c>
      <c r="D129" s="238" t="s">
        <v>214</v>
      </c>
      <c r="E129" s="239" t="s">
        <v>649</v>
      </c>
      <c r="F129" s="240" t="s">
        <v>650</v>
      </c>
      <c r="G129" s="241" t="s">
        <v>651</v>
      </c>
      <c r="H129" s="242">
        <v>1</v>
      </c>
      <c r="I129" s="243"/>
      <c r="J129" s="244">
        <f>ROUND(I129*H129,2)</f>
        <v>0</v>
      </c>
      <c r="K129" s="240" t="s">
        <v>1</v>
      </c>
      <c r="L129" s="245"/>
      <c r="M129" s="246" t="s">
        <v>1</v>
      </c>
      <c r="N129" s="247" t="s">
        <v>44</v>
      </c>
      <c r="O129" s="72"/>
      <c r="P129" s="201">
        <f>O129*H129</f>
        <v>0</v>
      </c>
      <c r="Q129" s="201">
        <v>1.5</v>
      </c>
      <c r="R129" s="201">
        <f>Q129*H129</f>
        <v>1.5</v>
      </c>
      <c r="S129" s="201">
        <v>0</v>
      </c>
      <c r="T129" s="20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3" t="s">
        <v>291</v>
      </c>
      <c r="AT129" s="203" t="s">
        <v>214</v>
      </c>
      <c r="AU129" s="203" t="s">
        <v>88</v>
      </c>
      <c r="AY129" s="18" t="s">
        <v>135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8" t="s">
        <v>86</v>
      </c>
      <c r="BK129" s="204">
        <f>ROUND(I129*H129,2)</f>
        <v>0</v>
      </c>
      <c r="BL129" s="18" t="s">
        <v>218</v>
      </c>
      <c r="BM129" s="203" t="s">
        <v>652</v>
      </c>
    </row>
    <row r="130" spans="1:65" s="2" customFormat="1" ht="29.25">
      <c r="A130" s="35"/>
      <c r="B130" s="36"/>
      <c r="C130" s="37"/>
      <c r="D130" s="207" t="s">
        <v>313</v>
      </c>
      <c r="E130" s="37"/>
      <c r="F130" s="253" t="s">
        <v>653</v>
      </c>
      <c r="G130" s="37"/>
      <c r="H130" s="37"/>
      <c r="I130" s="254"/>
      <c r="J130" s="37"/>
      <c r="K130" s="37"/>
      <c r="L130" s="40"/>
      <c r="M130" s="255"/>
      <c r="N130" s="256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313</v>
      </c>
      <c r="AU130" s="18" t="s">
        <v>88</v>
      </c>
    </row>
    <row r="131" spans="1:65" s="15" customFormat="1">
      <c r="B131" s="228"/>
      <c r="C131" s="229"/>
      <c r="D131" s="207" t="s">
        <v>155</v>
      </c>
      <c r="E131" s="230" t="s">
        <v>1</v>
      </c>
      <c r="F131" s="231" t="s">
        <v>654</v>
      </c>
      <c r="G131" s="229"/>
      <c r="H131" s="230" t="s">
        <v>1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155</v>
      </c>
      <c r="AU131" s="237" t="s">
        <v>88</v>
      </c>
      <c r="AV131" s="15" t="s">
        <v>86</v>
      </c>
      <c r="AW131" s="15" t="s">
        <v>34</v>
      </c>
      <c r="AX131" s="15" t="s">
        <v>79</v>
      </c>
      <c r="AY131" s="237" t="s">
        <v>135</v>
      </c>
    </row>
    <row r="132" spans="1:65" s="15" customFormat="1">
      <c r="B132" s="228"/>
      <c r="C132" s="229"/>
      <c r="D132" s="207" t="s">
        <v>155</v>
      </c>
      <c r="E132" s="230" t="s">
        <v>1</v>
      </c>
      <c r="F132" s="231" t="s">
        <v>655</v>
      </c>
      <c r="G132" s="229"/>
      <c r="H132" s="230" t="s">
        <v>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155</v>
      </c>
      <c r="AU132" s="237" t="s">
        <v>88</v>
      </c>
      <c r="AV132" s="15" t="s">
        <v>86</v>
      </c>
      <c r="AW132" s="15" t="s">
        <v>34</v>
      </c>
      <c r="AX132" s="15" t="s">
        <v>79</v>
      </c>
      <c r="AY132" s="237" t="s">
        <v>135</v>
      </c>
    </row>
    <row r="133" spans="1:65" s="13" customFormat="1">
      <c r="B133" s="205"/>
      <c r="C133" s="206"/>
      <c r="D133" s="207" t="s">
        <v>155</v>
      </c>
      <c r="E133" s="208" t="s">
        <v>1</v>
      </c>
      <c r="F133" s="209" t="s">
        <v>86</v>
      </c>
      <c r="G133" s="206"/>
      <c r="H133" s="210">
        <v>1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155</v>
      </c>
      <c r="AU133" s="216" t="s">
        <v>88</v>
      </c>
      <c r="AV133" s="13" t="s">
        <v>88</v>
      </c>
      <c r="AW133" s="13" t="s">
        <v>34</v>
      </c>
      <c r="AX133" s="13" t="s">
        <v>86</v>
      </c>
      <c r="AY133" s="216" t="s">
        <v>135</v>
      </c>
    </row>
    <row r="134" spans="1:65" s="2" customFormat="1" ht="44.25" customHeight="1">
      <c r="A134" s="35"/>
      <c r="B134" s="36"/>
      <c r="C134" s="192" t="s">
        <v>147</v>
      </c>
      <c r="D134" s="192" t="s">
        <v>137</v>
      </c>
      <c r="E134" s="193" t="s">
        <v>656</v>
      </c>
      <c r="F134" s="194" t="s">
        <v>657</v>
      </c>
      <c r="G134" s="195" t="s">
        <v>178</v>
      </c>
      <c r="H134" s="196">
        <v>1.6930000000000001</v>
      </c>
      <c r="I134" s="197"/>
      <c r="J134" s="198">
        <f>ROUND(I134*H134,2)</f>
        <v>0</v>
      </c>
      <c r="K134" s="194" t="s">
        <v>141</v>
      </c>
      <c r="L134" s="40"/>
      <c r="M134" s="248" t="s">
        <v>1</v>
      </c>
      <c r="N134" s="249" t="s">
        <v>44</v>
      </c>
      <c r="O134" s="250"/>
      <c r="P134" s="251">
        <f>O134*H134</f>
        <v>0</v>
      </c>
      <c r="Q134" s="251">
        <v>0</v>
      </c>
      <c r="R134" s="251">
        <f>Q134*H134</f>
        <v>0</v>
      </c>
      <c r="S134" s="251">
        <v>0</v>
      </c>
      <c r="T134" s="25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218</v>
      </c>
      <c r="AT134" s="203" t="s">
        <v>137</v>
      </c>
      <c r="AU134" s="203" t="s">
        <v>88</v>
      </c>
      <c r="AY134" s="18" t="s">
        <v>135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86</v>
      </c>
      <c r="BK134" s="204">
        <f>ROUND(I134*H134,2)</f>
        <v>0</v>
      </c>
      <c r="BL134" s="18" t="s">
        <v>218</v>
      </c>
      <c r="BM134" s="203" t="s">
        <v>658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9bqytrMr86cwXocCEUy1xjMU5h4SSEsmPLcaUL/mLeJUGpAS5ldBHjwSPg2+3doEf0Fv/UyORt72vbMobO2mbw==" saltValue="kHgI6fZOhN1QgWwmFdziQbIaj4YuQ3dZOMMhzMpYbUwpfnhqulnV0bl1HaQJ+u3JO/uRTIAh8ewHO/3favN1Ew==" spinCount="100000" sheet="1" objects="1" scenarios="1" formatColumns="0" formatRows="0" autoFilter="0"/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06 - Odvodnění základo...</vt:lpstr>
      <vt:lpstr>SO 08 - Splašková kanalizace</vt:lpstr>
      <vt:lpstr>SO 09 - Opláštění fasády</vt:lpstr>
      <vt:lpstr>'Rekapitulace stavby'!Názvy_tisku</vt:lpstr>
      <vt:lpstr>'SO 06 - Odvodnění základo...'!Názvy_tisku</vt:lpstr>
      <vt:lpstr>'SO 08 - Splašková kanalizace'!Názvy_tisku</vt:lpstr>
      <vt:lpstr>'SO 09 - Opláštění fasády'!Názvy_tisku</vt:lpstr>
      <vt:lpstr>'Rekapitulace stavby'!Oblast_tisku</vt:lpstr>
      <vt:lpstr>'SO 06 - Odvodnění základo...'!Oblast_tisku</vt:lpstr>
      <vt:lpstr>'SO 08 - Splašková kanalizace'!Oblast_tisku</vt:lpstr>
      <vt:lpstr>'SO 09 - Opláštění fasády'!Oblast_tisku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Romášek Pavel</dc:creator>
  <cp:lastModifiedBy>Ing. Jakub Hušek</cp:lastModifiedBy>
  <dcterms:created xsi:type="dcterms:W3CDTF">2022-01-26T09:24:30Z</dcterms:created>
  <dcterms:modified xsi:type="dcterms:W3CDTF">2022-05-11T12:44:53Z</dcterms:modified>
</cp:coreProperties>
</file>